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M:\GFI-POD\PRORAČUNSKI 2025\JU ZAVRŠNI RAČUN 2025\"/>
    </mc:Choice>
  </mc:AlternateContent>
  <xr:revisionPtr revIDLastSave="0" documentId="13_ncr:1_{290B318F-A1DC-40BC-8400-4FF7A5604C5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L341" i="9"/>
  <c r="F341" i="9"/>
  <c r="E341" i="9"/>
  <c r="B341" i="9" s="1"/>
  <c r="H340" i="9"/>
  <c r="G340" i="9"/>
  <c r="E340" i="9" s="1"/>
  <c r="F340" i="9"/>
  <c r="B340" i="9"/>
  <c r="F339" i="9"/>
  <c r="F338" i="9"/>
  <c r="F337" i="9"/>
  <c r="F336" i="9"/>
  <c r="H335" i="9"/>
  <c r="G335" i="9"/>
  <c r="F335" i="9"/>
  <c r="E335" i="9"/>
  <c r="B335" i="9" s="1"/>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G327" i="9"/>
  <c r="F327" i="9"/>
  <c r="H326" i="9"/>
  <c r="G326" i="9"/>
  <c r="F326" i="9"/>
  <c r="H325" i="9"/>
  <c r="G325" i="9"/>
  <c r="E325" i="9" s="1"/>
  <c r="B325" i="9" s="1"/>
  <c r="F325" i="9"/>
  <c r="H324" i="9"/>
  <c r="G324" i="9"/>
  <c r="E324" i="9" s="1"/>
  <c r="B324" i="9" s="1"/>
  <c r="F324" i="9"/>
  <c r="H323" i="9"/>
  <c r="E323" i="9" s="1"/>
  <c r="B323" i="9" s="1"/>
  <c r="G323" i="9"/>
  <c r="F323" i="9"/>
  <c r="H322" i="9"/>
  <c r="G322" i="9"/>
  <c r="E322" i="9" s="1"/>
  <c r="B322" i="9" s="1"/>
  <c r="F322" i="9"/>
  <c r="H321" i="9"/>
  <c r="G321" i="9"/>
  <c r="E321" i="9" s="1"/>
  <c r="B321" i="9" s="1"/>
  <c r="F321" i="9"/>
  <c r="H320" i="9"/>
  <c r="G320" i="9"/>
  <c r="F320" i="9"/>
  <c r="H319" i="9"/>
  <c r="E319" i="9" s="1"/>
  <c r="B319" i="9" s="1"/>
  <c r="G319" i="9"/>
  <c r="F319" i="9"/>
  <c r="H318" i="9"/>
  <c r="G318" i="9"/>
  <c r="E318" i="9" s="1"/>
  <c r="B318" i="9" s="1"/>
  <c r="F318" i="9"/>
  <c r="H317" i="9"/>
  <c r="G317" i="9"/>
  <c r="E317" i="9" s="1"/>
  <c r="B317" i="9" s="1"/>
  <c r="F317" i="9"/>
  <c r="F316" i="9"/>
  <c r="F315" i="9"/>
  <c r="F314" i="9"/>
  <c r="H313" i="9"/>
  <c r="G313" i="9"/>
  <c r="E313" i="9" s="1"/>
  <c r="F313" i="9"/>
  <c r="H312" i="9"/>
  <c r="G312" i="9"/>
  <c r="F312" i="9"/>
  <c r="H311" i="9"/>
  <c r="G311" i="9"/>
  <c r="F311" i="9"/>
  <c r="F310" i="9"/>
  <c r="F309" i="9"/>
  <c r="F308" i="9"/>
  <c r="H307" i="9"/>
  <c r="G307" i="9"/>
  <c r="F307" i="9"/>
  <c r="F306" i="9"/>
  <c r="H305" i="9"/>
  <c r="G305" i="9"/>
  <c r="F305" i="9"/>
  <c r="E305" i="9"/>
  <c r="B305" i="9" s="1"/>
  <c r="H304" i="9"/>
  <c r="G304" i="9"/>
  <c r="F304" i="9"/>
  <c r="E304" i="9"/>
  <c r="H303" i="9"/>
  <c r="G303" i="9"/>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E291" i="9"/>
  <c r="M290" i="9"/>
  <c r="F290" i="9" s="1"/>
  <c r="L290" i="9"/>
  <c r="E290" i="9"/>
  <c r="B290" i="9"/>
  <c r="M289" i="9"/>
  <c r="L289" i="9"/>
  <c r="F289" i="9"/>
  <c r="E289" i="9"/>
  <c r="B289" i="9" s="1"/>
  <c r="M288" i="9"/>
  <c r="L288" i="9"/>
  <c r="F288" i="9"/>
  <c r="B288" i="9" s="1"/>
  <c r="E288" i="9"/>
  <c r="M287" i="9"/>
  <c r="L287" i="9"/>
  <c r="E287" i="9"/>
  <c r="M286" i="9"/>
  <c r="F286" i="9" s="1"/>
  <c r="L286" i="9"/>
  <c r="E286" i="9"/>
  <c r="B286" i="9"/>
  <c r="M285" i="9"/>
  <c r="L285" i="9"/>
  <c r="F285" i="9"/>
  <c r="E285" i="9"/>
  <c r="B285" i="9" s="1"/>
  <c r="M284" i="9"/>
  <c r="L284" i="9"/>
  <c r="F284" i="9"/>
  <c r="B284" i="9" s="1"/>
  <c r="E284" i="9"/>
  <c r="M283" i="9"/>
  <c r="L283" i="9"/>
  <c r="E283" i="9"/>
  <c r="M282" i="9"/>
  <c r="F282" i="9" s="1"/>
  <c r="L282" i="9"/>
  <c r="E282" i="9"/>
  <c r="B282" i="9"/>
  <c r="M281" i="9"/>
  <c r="L281" i="9"/>
  <c r="F281" i="9"/>
  <c r="E281" i="9"/>
  <c r="B281" i="9" s="1"/>
  <c r="M280" i="9"/>
  <c r="L280" i="9"/>
  <c r="F280" i="9"/>
  <c r="B280" i="9" s="1"/>
  <c r="E280" i="9"/>
  <c r="M279" i="9"/>
  <c r="L279" i="9"/>
  <c r="E279" i="9"/>
  <c r="M278" i="9"/>
  <c r="F278" i="9" s="1"/>
  <c r="L278" i="9"/>
  <c r="E278" i="9"/>
  <c r="B278" i="9"/>
  <c r="M277" i="9"/>
  <c r="L277" i="9"/>
  <c r="F277" i="9"/>
  <c r="E277" i="9"/>
  <c r="B277" i="9" s="1"/>
  <c r="M276" i="9"/>
  <c r="L276" i="9"/>
  <c r="F276" i="9"/>
  <c r="E276" i="9"/>
  <c r="B276" i="9" s="1"/>
  <c r="M275" i="9"/>
  <c r="L275" i="9"/>
  <c r="E275" i="9"/>
  <c r="M274" i="9"/>
  <c r="F274" i="9" s="1"/>
  <c r="L274" i="9"/>
  <c r="E274" i="9"/>
  <c r="B274" i="9"/>
  <c r="M273" i="9"/>
  <c r="L273" i="9"/>
  <c r="F273" i="9"/>
  <c r="E273" i="9"/>
  <c r="B273" i="9" s="1"/>
  <c r="M272" i="9"/>
  <c r="L272" i="9"/>
  <c r="F272" i="9"/>
  <c r="B272" i="9" s="1"/>
  <c r="E272" i="9"/>
  <c r="M271" i="9"/>
  <c r="L271" i="9"/>
  <c r="E271" i="9"/>
  <c r="M270" i="9"/>
  <c r="F270" i="9" s="1"/>
  <c r="L270" i="9"/>
  <c r="E270" i="9"/>
  <c r="B270" i="9"/>
  <c r="M269" i="9"/>
  <c r="L269" i="9"/>
  <c r="F269" i="9"/>
  <c r="E269" i="9"/>
  <c r="B269" i="9" s="1"/>
  <c r="M268" i="9"/>
  <c r="L268" i="9"/>
  <c r="F268" i="9"/>
  <c r="B268" i="9" s="1"/>
  <c r="E268" i="9"/>
  <c r="M267" i="9"/>
  <c r="L267" i="9"/>
  <c r="E267" i="9"/>
  <c r="M266" i="9"/>
  <c r="L266" i="9"/>
  <c r="E266" i="9"/>
  <c r="M265" i="9"/>
  <c r="L265" i="9"/>
  <c r="F265" i="9"/>
  <c r="E265" i="9"/>
  <c r="B265" i="9" s="1"/>
  <c r="M264" i="9"/>
  <c r="L264" i="9"/>
  <c r="F264" i="9"/>
  <c r="E264" i="9"/>
  <c r="B264" i="9" s="1"/>
  <c r="M263" i="9"/>
  <c r="L263" i="9"/>
  <c r="E263" i="9"/>
  <c r="M262" i="9"/>
  <c r="L262" i="9"/>
  <c r="E262" i="9"/>
  <c r="M261" i="9"/>
  <c r="L261" i="9"/>
  <c r="F261" i="9"/>
  <c r="E261" i="9"/>
  <c r="B261" i="9" s="1"/>
  <c r="M260" i="9"/>
  <c r="L260" i="9"/>
  <c r="F260" i="9"/>
  <c r="E260" i="9"/>
  <c r="B260" i="9" s="1"/>
  <c r="M259" i="9"/>
  <c r="L259" i="9"/>
  <c r="E259" i="9"/>
  <c r="M258" i="9"/>
  <c r="L258" i="9"/>
  <c r="E258" i="9"/>
  <c r="M257" i="9"/>
  <c r="L257" i="9"/>
  <c r="F257" i="9"/>
  <c r="E257" i="9"/>
  <c r="B257" i="9" s="1"/>
  <c r="M256" i="9"/>
  <c r="L256" i="9"/>
  <c r="F256" i="9"/>
  <c r="E256" i="9"/>
  <c r="B256" i="9" s="1"/>
  <c r="M255" i="9"/>
  <c r="L255" i="9"/>
  <c r="E255" i="9"/>
  <c r="M254" i="9"/>
  <c r="L254" i="9"/>
  <c r="E254" i="9"/>
  <c r="M253" i="9"/>
  <c r="L253" i="9"/>
  <c r="F253" i="9"/>
  <c r="E253" i="9"/>
  <c r="B253" i="9" s="1"/>
  <c r="M252" i="9"/>
  <c r="L252" i="9"/>
  <c r="F252" i="9"/>
  <c r="B252" i="9" s="1"/>
  <c r="E252" i="9"/>
  <c r="M251" i="9"/>
  <c r="L251" i="9"/>
  <c r="E251" i="9"/>
  <c r="M250" i="9"/>
  <c r="L250" i="9"/>
  <c r="E250" i="9"/>
  <c r="M249" i="9"/>
  <c r="L249" i="9"/>
  <c r="F249" i="9"/>
  <c r="E249" i="9"/>
  <c r="B249" i="9" s="1"/>
  <c r="M248" i="9"/>
  <c r="L248" i="9"/>
  <c r="F248" i="9"/>
  <c r="B248" i="9" s="1"/>
  <c r="E248" i="9"/>
  <c r="M247" i="9"/>
  <c r="L247" i="9"/>
  <c r="E247" i="9"/>
  <c r="M246" i="9"/>
  <c r="L246" i="9"/>
  <c r="E246" i="9"/>
  <c r="M245" i="9"/>
  <c r="L245" i="9"/>
  <c r="F245" i="9"/>
  <c r="E245" i="9"/>
  <c r="B245" i="9" s="1"/>
  <c r="M244" i="9"/>
  <c r="L244" i="9"/>
  <c r="F244" i="9" s="1"/>
  <c r="B244" i="9" s="1"/>
  <c r="E244" i="9"/>
  <c r="M243" i="9"/>
  <c r="L243" i="9"/>
  <c r="E243" i="9"/>
  <c r="M242" i="9"/>
  <c r="F242" i="9" s="1"/>
  <c r="L242" i="9"/>
  <c r="E242" i="9"/>
  <c r="B242" i="9"/>
  <c r="M241" i="9"/>
  <c r="L241" i="9"/>
  <c r="F241" i="9"/>
  <c r="E241" i="9"/>
  <c r="B241" i="9" s="1"/>
  <c r="M240" i="9"/>
  <c r="L240" i="9"/>
  <c r="F240" i="9"/>
  <c r="B240" i="9" s="1"/>
  <c r="E240" i="9"/>
  <c r="M239" i="9"/>
  <c r="L239" i="9"/>
  <c r="F239" i="9" s="1"/>
  <c r="E239" i="9"/>
  <c r="B239" i="9"/>
  <c r="M238" i="9"/>
  <c r="F238" i="9" s="1"/>
  <c r="L238" i="9"/>
  <c r="E238" i="9"/>
  <c r="B238" i="9"/>
  <c r="M237" i="9"/>
  <c r="L237" i="9"/>
  <c r="F237" i="9"/>
  <c r="E237" i="9"/>
  <c r="B237" i="9" s="1"/>
  <c r="M236" i="9"/>
  <c r="L236" i="9"/>
  <c r="E236" i="9"/>
  <c r="M235" i="9"/>
  <c r="L235" i="9"/>
  <c r="F235" i="9" s="1"/>
  <c r="E235" i="9"/>
  <c r="B235" i="9"/>
  <c r="M234" i="9"/>
  <c r="F234" i="9" s="1"/>
  <c r="L234" i="9"/>
  <c r="E234" i="9"/>
  <c r="B234" i="9"/>
  <c r="M233" i="9"/>
  <c r="L233" i="9"/>
  <c r="F233" i="9" s="1"/>
  <c r="E233" i="9"/>
  <c r="M232" i="9"/>
  <c r="L232" i="9"/>
  <c r="F232" i="9" s="1"/>
  <c r="B232" i="9" s="1"/>
  <c r="E232" i="9"/>
  <c r="M231" i="9"/>
  <c r="L231" i="9"/>
  <c r="F231" i="9" s="1"/>
  <c r="E231" i="9"/>
  <c r="B231" i="9"/>
  <c r="M230" i="9"/>
  <c r="F230" i="9" s="1"/>
  <c r="L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F114" i="9"/>
  <c r="H113" i="9"/>
  <c r="E113" i="9" s="1"/>
  <c r="B113" i="9" s="1"/>
  <c r="G113" i="9"/>
  <c r="F113" i="9"/>
  <c r="H112" i="9"/>
  <c r="G112" i="9"/>
  <c r="F112" i="9"/>
  <c r="E112" i="9"/>
  <c r="B112" i="9" s="1"/>
  <c r="H111" i="9"/>
  <c r="G111" i="9"/>
  <c r="E111" i="9" s="1"/>
  <c r="B111" i="9" s="1"/>
  <c r="F111" i="9"/>
  <c r="H110" i="9"/>
  <c r="G110" i="9"/>
  <c r="F110" i="9"/>
  <c r="H109" i="9"/>
  <c r="E109" i="9" s="1"/>
  <c r="B109" i="9" s="1"/>
  <c r="G109" i="9"/>
  <c r="F109" i="9"/>
  <c r="H108" i="9"/>
  <c r="G108" i="9"/>
  <c r="F108" i="9"/>
  <c r="E108" i="9"/>
  <c r="B108" i="9" s="1"/>
  <c r="H107" i="9"/>
  <c r="G107" i="9"/>
  <c r="E107" i="9" s="1"/>
  <c r="B107" i="9" s="1"/>
  <c r="F107" i="9"/>
  <c r="H106" i="9"/>
  <c r="G106" i="9"/>
  <c r="F106" i="9"/>
  <c r="H105" i="9"/>
  <c r="E105" i="9" s="1"/>
  <c r="B105" i="9" s="1"/>
  <c r="G105" i="9"/>
  <c r="F105" i="9"/>
  <c r="H104" i="9"/>
  <c r="G104" i="9"/>
  <c r="F104" i="9"/>
  <c r="E104" i="9"/>
  <c r="B104" i="9" s="1"/>
  <c r="H103" i="9"/>
  <c r="G103" i="9"/>
  <c r="E103" i="9" s="1"/>
  <c r="B103" i="9" s="1"/>
  <c r="F103" i="9"/>
  <c r="H102" i="9"/>
  <c r="G102" i="9"/>
  <c r="F102" i="9"/>
  <c r="H101" i="9"/>
  <c r="E101" i="9" s="1"/>
  <c r="B101" i="9" s="1"/>
  <c r="G101" i="9"/>
  <c r="F101" i="9"/>
  <c r="H100" i="9"/>
  <c r="G100" i="9"/>
  <c r="F100" i="9"/>
  <c r="E100" i="9"/>
  <c r="B100" i="9" s="1"/>
  <c r="H99" i="9"/>
  <c r="G99" i="9"/>
  <c r="E99" i="9" s="1"/>
  <c r="B99" i="9" s="1"/>
  <c r="F99" i="9"/>
  <c r="H98" i="9"/>
  <c r="G98" i="9"/>
  <c r="F98" i="9"/>
  <c r="H97" i="9"/>
  <c r="E97" i="9" s="1"/>
  <c r="B97" i="9" s="1"/>
  <c r="G97" i="9"/>
  <c r="F97" i="9"/>
  <c r="H96" i="9"/>
  <c r="G96" i="9"/>
  <c r="F96" i="9"/>
  <c r="E96" i="9"/>
  <c r="B96" i="9" s="1"/>
  <c r="H95" i="9"/>
  <c r="G95" i="9"/>
  <c r="E95" i="9" s="1"/>
  <c r="B95" i="9" s="1"/>
  <c r="F95" i="9"/>
  <c r="H94" i="9"/>
  <c r="G94" i="9"/>
  <c r="F94" i="9"/>
  <c r="H93" i="9"/>
  <c r="E93" i="9" s="1"/>
  <c r="B93" i="9" s="1"/>
  <c r="G93" i="9"/>
  <c r="F93" i="9"/>
  <c r="H92" i="9"/>
  <c r="G92" i="9"/>
  <c r="F92" i="9"/>
  <c r="E92" i="9"/>
  <c r="B92" i="9" s="1"/>
  <c r="H91" i="9"/>
  <c r="G91" i="9"/>
  <c r="E91" i="9" s="1"/>
  <c r="B91" i="9" s="1"/>
  <c r="F91" i="9"/>
  <c r="H90" i="9"/>
  <c r="G90" i="9"/>
  <c r="F90" i="9"/>
  <c r="H89" i="9"/>
  <c r="E89" i="9" s="1"/>
  <c r="B89" i="9" s="1"/>
  <c r="G89" i="9"/>
  <c r="F89" i="9"/>
  <c r="H88" i="9"/>
  <c r="G88" i="9"/>
  <c r="F88" i="9"/>
  <c r="E88" i="9"/>
  <c r="B88" i="9" s="1"/>
  <c r="H87" i="9"/>
  <c r="G87" i="9"/>
  <c r="E87" i="9" s="1"/>
  <c r="B87" i="9" s="1"/>
  <c r="F87" i="9"/>
  <c r="H86" i="9"/>
  <c r="G86" i="9"/>
  <c r="F86" i="9"/>
  <c r="H85" i="9"/>
  <c r="E85" i="9" s="1"/>
  <c r="B85" i="9" s="1"/>
  <c r="G85" i="9"/>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G56" i="9"/>
  <c r="F56" i="9"/>
  <c r="E56" i="9"/>
  <c r="B56" i="9" s="1"/>
  <c r="H55" i="9"/>
  <c r="G55" i="9"/>
  <c r="F55" i="9"/>
  <c r="E55" i="9"/>
  <c r="B55" i="9" s="1"/>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G49" i="9"/>
  <c r="E49" i="9" s="1"/>
  <c r="B49" i="9" s="1"/>
  <c r="F49" i="9"/>
  <c r="H48" i="9"/>
  <c r="G48" i="9"/>
  <c r="F48" i="9"/>
  <c r="E48" i="9"/>
  <c r="B48" i="9" s="1"/>
  <c r="H47" i="9"/>
  <c r="G47" i="9"/>
  <c r="F47" i="9"/>
  <c r="E47" i="9"/>
  <c r="B47" i="9" s="1"/>
  <c r="H46" i="9"/>
  <c r="G46" i="9"/>
  <c r="E46" i="9" s="1"/>
  <c r="B46" i="9" s="1"/>
  <c r="F46" i="9"/>
  <c r="H45" i="9"/>
  <c r="G45" i="9"/>
  <c r="E45" i="9" s="1"/>
  <c r="B45" i="9" s="1"/>
  <c r="F45" i="9"/>
  <c r="H44" i="9"/>
  <c r="G44" i="9"/>
  <c r="F44" i="9"/>
  <c r="E44" i="9"/>
  <c r="B44" i="9" s="1"/>
  <c r="H43" i="9"/>
  <c r="G43" i="9"/>
  <c r="E43" i="9" s="1"/>
  <c r="B43" i="9" s="1"/>
  <c r="F43" i="9"/>
  <c r="H42" i="9"/>
  <c r="G42" i="9"/>
  <c r="E42" i="9" s="1"/>
  <c r="B42" i="9" s="1"/>
  <c r="F42" i="9"/>
  <c r="H41" i="9"/>
  <c r="G41" i="9"/>
  <c r="E41" i="9" s="1"/>
  <c r="B41" i="9" s="1"/>
  <c r="F41" i="9"/>
  <c r="H40" i="9"/>
  <c r="G40" i="9"/>
  <c r="F40" i="9"/>
  <c r="E40" i="9"/>
  <c r="B40" i="9" s="1"/>
  <c r="H39" i="9"/>
  <c r="G39" i="9"/>
  <c r="E39" i="9" s="1"/>
  <c r="B39" i="9" s="1"/>
  <c r="F39" i="9"/>
  <c r="H38" i="9"/>
  <c r="G38" i="9"/>
  <c r="E38" i="9" s="1"/>
  <c r="B38" i="9" s="1"/>
  <c r="F38" i="9"/>
  <c r="H37" i="9"/>
  <c r="G37" i="9"/>
  <c r="F37" i="9"/>
  <c r="H36" i="9"/>
  <c r="G36" i="9"/>
  <c r="F36" i="9"/>
  <c r="H35" i="9"/>
  <c r="G35" i="9"/>
  <c r="F35" i="9"/>
  <c r="E35" i="9"/>
  <c r="B35" i="9"/>
  <c r="H34" i="9"/>
  <c r="G34" i="9"/>
  <c r="F34" i="9"/>
  <c r="E34" i="9"/>
  <c r="B34" i="9" s="1"/>
  <c r="H33" i="9"/>
  <c r="G33" i="9"/>
  <c r="E33" i="9" s="1"/>
  <c r="B33" i="9" s="1"/>
  <c r="F33" i="9"/>
  <c r="H32" i="9"/>
  <c r="G32" i="9"/>
  <c r="E32" i="9" s="1"/>
  <c r="B32" i="9" s="1"/>
  <c r="F32" i="9"/>
  <c r="H31" i="9"/>
  <c r="G31" i="9"/>
  <c r="E31" i="9" s="1"/>
  <c r="B31" i="9" s="1"/>
  <c r="F31" i="9"/>
  <c r="H30" i="9"/>
  <c r="E30" i="9" s="1"/>
  <c r="B30" i="9" s="1"/>
  <c r="G30" i="9"/>
  <c r="F30" i="9"/>
  <c r="H29" i="9"/>
  <c r="G29" i="9"/>
  <c r="F29" i="9"/>
  <c r="E29" i="9"/>
  <c r="B29" i="9" s="1"/>
  <c r="H28" i="9"/>
  <c r="G28" i="9"/>
  <c r="F28" i="9"/>
  <c r="E28" i="9"/>
  <c r="B28" i="9" s="1"/>
  <c r="H27" i="9"/>
  <c r="G27" i="9"/>
  <c r="E27" i="9" s="1"/>
  <c r="B27" i="9" s="1"/>
  <c r="F27" i="9"/>
  <c r="H26" i="9"/>
  <c r="G26" i="9"/>
  <c r="E26" i="9" s="1"/>
  <c r="B26" i="9" s="1"/>
  <c r="F26" i="9"/>
  <c r="H25" i="9"/>
  <c r="G25" i="9"/>
  <c r="F25" i="9"/>
  <c r="F24" i="9"/>
  <c r="F4" i="9"/>
  <c r="O3" i="9"/>
  <c r="G296" i="9" s="1"/>
  <c r="I3" i="9"/>
  <c r="H3" i="9"/>
  <c r="G3" i="9"/>
  <c r="D104" i="8"/>
  <c r="D97" i="8"/>
  <c r="D92" i="8"/>
  <c r="D87" i="8"/>
  <c r="D82" i="8"/>
  <c r="D77" i="8"/>
  <c r="D72" i="8"/>
  <c r="D67" i="8"/>
  <c r="D62" i="8"/>
  <c r="D57" i="8"/>
  <c r="D51" i="8" s="1"/>
  <c r="D52" i="8"/>
  <c r="D46" i="8"/>
  <c r="D45" i="8" s="1"/>
  <c r="D37" i="8"/>
  <c r="D27" i="8"/>
  <c r="D25" i="8" s="1"/>
  <c r="D18" i="8"/>
  <c r="D8" i="8"/>
  <c r="D6" i="8"/>
  <c r="E44" i="7"/>
  <c r="D44" i="7"/>
  <c r="E39" i="7"/>
  <c r="D39" i="7"/>
  <c r="D38" i="7" s="1"/>
  <c r="E38" i="7"/>
  <c r="E30" i="7"/>
  <c r="D30" i="7"/>
  <c r="E23" i="7"/>
  <c r="E22" i="7" s="1"/>
  <c r="D23" i="7"/>
  <c r="D22" i="7"/>
  <c r="E14" i="7"/>
  <c r="D14" i="7"/>
  <c r="E7" i="7"/>
  <c r="D7" i="7"/>
  <c r="D6" i="7" s="1"/>
  <c r="D5" i="7" s="1"/>
  <c r="E6" i="7"/>
  <c r="E5" i="7" s="1"/>
  <c r="D1538"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F6" i="6"/>
  <c r="E6" i="6"/>
  <c r="E5" i="6" s="1"/>
  <c r="I27" i="3"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C1278" i="1"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E12" i="5" s="1"/>
  <c r="E7" i="5" s="1"/>
  <c r="D13" i="5"/>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5" i="4" s="1"/>
  <c r="E584" i="4"/>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E466" i="4" s="1"/>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F427" i="4"/>
  <c r="E427" i="4"/>
  <c r="D422" i="1" s="1"/>
  <c r="H422" i="1" s="1"/>
  <c r="D427" i="4"/>
  <c r="D641" i="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2" i="4" s="1"/>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3" i="4"/>
  <c r="D273" i="4"/>
  <c r="F272" i="4"/>
  <c r="F271" i="4"/>
  <c r="F270" i="4"/>
  <c r="E269" i="4"/>
  <c r="E262" i="4" s="1"/>
  <c r="D269" i="4"/>
  <c r="F269" i="4" s="1"/>
  <c r="F268" i="4"/>
  <c r="F267" i="4"/>
  <c r="F266" i="4"/>
  <c r="F265" i="4"/>
  <c r="F264" i="4"/>
  <c r="F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c r="F230" i="4" s="1"/>
  <c r="F229" i="4"/>
  <c r="F228" i="4"/>
  <c r="F227" i="4"/>
  <c r="F226" i="4"/>
  <c r="E225" i="4"/>
  <c r="D225" i="4"/>
  <c r="F225" i="4" s="1"/>
  <c r="F224" i="4"/>
  <c r="F223" i="4"/>
  <c r="E222" i="4"/>
  <c r="D222" i="4"/>
  <c r="F222" i="4" s="1"/>
  <c r="E221" i="4"/>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E140" i="4" s="1"/>
  <c r="D141" i="4"/>
  <c r="D140" i="4"/>
  <c r="F139" i="4"/>
  <c r="F138" i="4"/>
  <c r="F137" i="4"/>
  <c r="F136" i="4"/>
  <c r="E135" i="4"/>
  <c r="E134" i="4" s="1"/>
  <c r="F134" i="4" s="1"/>
  <c r="D135" i="4"/>
  <c r="F135" i="4" s="1"/>
  <c r="D134" i="4"/>
  <c r="F133" i="4"/>
  <c r="F132" i="4"/>
  <c r="F131" i="4"/>
  <c r="F130" i="4"/>
  <c r="F129" i="4"/>
  <c r="E129" i="4"/>
  <c r="D129" i="4"/>
  <c r="F128" i="4"/>
  <c r="F127" i="4"/>
  <c r="F126" i="4"/>
  <c r="E126" i="4"/>
  <c r="D126" i="4"/>
  <c r="D125" i="4" s="1"/>
  <c r="F125" i="4" s="1"/>
  <c r="E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s="1"/>
  <c r="F49" i="4" s="1"/>
  <c r="E49" i="4"/>
  <c r="F48" i="4"/>
  <c r="F47" i="4"/>
  <c r="F46" i="4"/>
  <c r="F45" i="4"/>
  <c r="E44" i="4"/>
  <c r="D44" i="4"/>
  <c r="F44" i="4" s="1"/>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G28" i="3"/>
  <c r="B28" i="3"/>
  <c r="H27" i="3"/>
  <c r="G27" i="3"/>
  <c r="B27" i="3"/>
  <c r="G25" i="3"/>
  <c r="B25" i="3"/>
  <c r="G24" i="3"/>
  <c r="B24" i="3"/>
  <c r="G23" i="3"/>
  <c r="B23" i="3"/>
  <c r="I22" i="3"/>
  <c r="H22" i="3"/>
  <c r="G22" i="3"/>
  <c r="B22" i="3"/>
  <c r="G20" i="3"/>
  <c r="B20" i="3"/>
  <c r="G19" i="3"/>
  <c r="B19" i="3"/>
  <c r="G18" i="3"/>
  <c r="B18" i="3"/>
  <c r="G17" i="3"/>
  <c r="B17" i="3"/>
  <c r="H10" i="3" a="1"/>
  <c r="H10" i="3" s="1"/>
  <c r="L3" i="9" s="1"/>
  <c r="H1686" i="1"/>
  <c r="C1686" i="1"/>
  <c r="G1686" i="1" s="1"/>
  <c r="H1685" i="1"/>
  <c r="G1685" i="1"/>
  <c r="C1685" i="1"/>
  <c r="C1684" i="1"/>
  <c r="C1683" i="1"/>
  <c r="H1683" i="1" s="1"/>
  <c r="H1682" i="1"/>
  <c r="C1682" i="1"/>
  <c r="G1682" i="1" s="1"/>
  <c r="C1681" i="1"/>
  <c r="H1681" i="1" s="1"/>
  <c r="C1680" i="1"/>
  <c r="C1679" i="1"/>
  <c r="H1679" i="1" s="1"/>
  <c r="H1678" i="1"/>
  <c r="C1678" i="1"/>
  <c r="G1678" i="1" s="1"/>
  <c r="H1677" i="1"/>
  <c r="G1677" i="1"/>
  <c r="C1677" i="1"/>
  <c r="C1676" i="1"/>
  <c r="C1675" i="1"/>
  <c r="H1675" i="1" s="1"/>
  <c r="H1674" i="1"/>
  <c r="C1674" i="1"/>
  <c r="G1674" i="1" s="1"/>
  <c r="H1673" i="1"/>
  <c r="G1673" i="1"/>
  <c r="C1673" i="1"/>
  <c r="C1672" i="1"/>
  <c r="C1671" i="1"/>
  <c r="H1671" i="1" s="1"/>
  <c r="H1670" i="1"/>
  <c r="C1670" i="1"/>
  <c r="G1670" i="1" s="1"/>
  <c r="H1669" i="1"/>
  <c r="G1669" i="1"/>
  <c r="C1669" i="1"/>
  <c r="C1668" i="1"/>
  <c r="C1667" i="1"/>
  <c r="H1667" i="1" s="1"/>
  <c r="H1666" i="1"/>
  <c r="C1666" i="1"/>
  <c r="G1666" i="1" s="1"/>
  <c r="H1665" i="1"/>
  <c r="G1665" i="1"/>
  <c r="C1665" i="1"/>
  <c r="C1664" i="1"/>
  <c r="C1663" i="1"/>
  <c r="H1663" i="1" s="1"/>
  <c r="H1662" i="1"/>
  <c r="C1662" i="1"/>
  <c r="G1662" i="1" s="1"/>
  <c r="H1661" i="1"/>
  <c r="G1661" i="1"/>
  <c r="C1661" i="1"/>
  <c r="C1660" i="1"/>
  <c r="C1659" i="1"/>
  <c r="H1659" i="1" s="1"/>
  <c r="H1658" i="1"/>
  <c r="C1658" i="1"/>
  <c r="G1658" i="1" s="1"/>
  <c r="H1657" i="1"/>
  <c r="G1657" i="1"/>
  <c r="C1657" i="1"/>
  <c r="C1656" i="1"/>
  <c r="C1655" i="1"/>
  <c r="H1655" i="1" s="1"/>
  <c r="H1654" i="1"/>
  <c r="C1654" i="1"/>
  <c r="G1654" i="1" s="1"/>
  <c r="H1653" i="1"/>
  <c r="G1653" i="1"/>
  <c r="C1653" i="1"/>
  <c r="C1652" i="1"/>
  <c r="C1651" i="1"/>
  <c r="H1651" i="1" s="1"/>
  <c r="H1650" i="1"/>
  <c r="C1650" i="1"/>
  <c r="G1650" i="1" s="1"/>
  <c r="H1649" i="1"/>
  <c r="G1649" i="1"/>
  <c r="C1649" i="1"/>
  <c r="C1648" i="1"/>
  <c r="C1647" i="1"/>
  <c r="H1647" i="1" s="1"/>
  <c r="H1646" i="1"/>
  <c r="C1646" i="1"/>
  <c r="G1646" i="1" s="1"/>
  <c r="H1645" i="1"/>
  <c r="G1645" i="1"/>
  <c r="C1645" i="1"/>
  <c r="C1644" i="1"/>
  <c r="C1643" i="1"/>
  <c r="H1643" i="1" s="1"/>
  <c r="H1642" i="1"/>
  <c r="C1642" i="1"/>
  <c r="G1642" i="1" s="1"/>
  <c r="H1641" i="1"/>
  <c r="G1641" i="1"/>
  <c r="C1641" i="1"/>
  <c r="C1640" i="1"/>
  <c r="C1639" i="1"/>
  <c r="H1639" i="1" s="1"/>
  <c r="H1638" i="1"/>
  <c r="C1638" i="1"/>
  <c r="G1638" i="1" s="1"/>
  <c r="H1637" i="1"/>
  <c r="G1637" i="1"/>
  <c r="C1637" i="1"/>
  <c r="C1636" i="1"/>
  <c r="C1635" i="1"/>
  <c r="H1635" i="1" s="1"/>
  <c r="H1634" i="1"/>
  <c r="C1634" i="1"/>
  <c r="G1634" i="1" s="1"/>
  <c r="H1633" i="1"/>
  <c r="G1633" i="1"/>
  <c r="C1633" i="1"/>
  <c r="C1632" i="1"/>
  <c r="C1631" i="1"/>
  <c r="H1631" i="1" s="1"/>
  <c r="H1630" i="1"/>
  <c r="G1630" i="1"/>
  <c r="C1630" i="1"/>
  <c r="H1629" i="1"/>
  <c r="G1629" i="1"/>
  <c r="C1629" i="1"/>
  <c r="C1628" i="1"/>
  <c r="C1627" i="1"/>
  <c r="H1627" i="1" s="1"/>
  <c r="H1626" i="1"/>
  <c r="G1626" i="1"/>
  <c r="C1626" i="1"/>
  <c r="H1625" i="1"/>
  <c r="G1625" i="1"/>
  <c r="C1625" i="1"/>
  <c r="C1624" i="1"/>
  <c r="C1623" i="1"/>
  <c r="H1623" i="1" s="1"/>
  <c r="C1622" i="1"/>
  <c r="H1622" i="1" s="1"/>
  <c r="C1620" i="1"/>
  <c r="C1619" i="1"/>
  <c r="H1619" i="1" s="1"/>
  <c r="H1618" i="1"/>
  <c r="C1618" i="1"/>
  <c r="G1618" i="1" s="1"/>
  <c r="H1617" i="1"/>
  <c r="G1617" i="1"/>
  <c r="C1617" i="1"/>
  <c r="C1616" i="1"/>
  <c r="C1615" i="1"/>
  <c r="H1615" i="1" s="1"/>
  <c r="H1614" i="1"/>
  <c r="C1614" i="1"/>
  <c r="G1614" i="1" s="1"/>
  <c r="H1613" i="1"/>
  <c r="G1613" i="1"/>
  <c r="C1613" i="1"/>
  <c r="C1612" i="1"/>
  <c r="C1611" i="1"/>
  <c r="H1611" i="1" s="1"/>
  <c r="H1610" i="1"/>
  <c r="C1610" i="1"/>
  <c r="G1610" i="1" s="1"/>
  <c r="H1609" i="1"/>
  <c r="G1609" i="1"/>
  <c r="C1609" i="1"/>
  <c r="C1608" i="1"/>
  <c r="C1607" i="1"/>
  <c r="H1607" i="1" s="1"/>
  <c r="H1606" i="1"/>
  <c r="C1606" i="1"/>
  <c r="G1606" i="1" s="1"/>
  <c r="H1605" i="1"/>
  <c r="G1605" i="1"/>
  <c r="C1605" i="1"/>
  <c r="C1604" i="1"/>
  <c r="C1603" i="1"/>
  <c r="H1603" i="1" s="1"/>
  <c r="H1602" i="1"/>
  <c r="C1602" i="1"/>
  <c r="G1602" i="1" s="1"/>
  <c r="H1601" i="1"/>
  <c r="G1601" i="1"/>
  <c r="C1601" i="1"/>
  <c r="C1600" i="1"/>
  <c r="C1599" i="1"/>
  <c r="H1599" i="1" s="1"/>
  <c r="H1598" i="1"/>
  <c r="C1598" i="1"/>
  <c r="G1598" i="1" s="1"/>
  <c r="H1597" i="1"/>
  <c r="G1597" i="1"/>
  <c r="C1597" i="1"/>
  <c r="C1596" i="1"/>
  <c r="C1595" i="1"/>
  <c r="H1595" i="1" s="1"/>
  <c r="H1594" i="1"/>
  <c r="G1594" i="1"/>
  <c r="C1594" i="1"/>
  <c r="H1593" i="1"/>
  <c r="G1593" i="1"/>
  <c r="C1593" i="1"/>
  <c r="C1592" i="1"/>
  <c r="C1591" i="1"/>
  <c r="H1590" i="1"/>
  <c r="G1590" i="1"/>
  <c r="C1590" i="1"/>
  <c r="H1589" i="1"/>
  <c r="G1589" i="1"/>
  <c r="C1589" i="1"/>
  <c r="C1588" i="1"/>
  <c r="H1588" i="1" s="1"/>
  <c r="C1587" i="1"/>
  <c r="H1586" i="1"/>
  <c r="G1586" i="1"/>
  <c r="C1586" i="1"/>
  <c r="H1585" i="1"/>
  <c r="G1585" i="1"/>
  <c r="C1585" i="1"/>
  <c r="G1584" i="1"/>
  <c r="C1584" i="1"/>
  <c r="H1584" i="1" s="1"/>
  <c r="C1583" i="1"/>
  <c r="H1582" i="1"/>
  <c r="G1582" i="1"/>
  <c r="C1582" i="1"/>
  <c r="D1581" i="1"/>
  <c r="C1581" i="1"/>
  <c r="J1581" i="1" s="1"/>
  <c r="H1580" i="1"/>
  <c r="G1580" i="1"/>
  <c r="D1580" i="1"/>
  <c r="C1580" i="1"/>
  <c r="J1580" i="1" s="1"/>
  <c r="D1579" i="1"/>
  <c r="C1579" i="1"/>
  <c r="J1579" i="1" s="1"/>
  <c r="H1578" i="1"/>
  <c r="G1578" i="1"/>
  <c r="D1578" i="1"/>
  <c r="J1578" i="1" s="1"/>
  <c r="C1578" i="1"/>
  <c r="H1577" i="1"/>
  <c r="G1577" i="1"/>
  <c r="D1577" i="1"/>
  <c r="C1577" i="1"/>
  <c r="D1576" i="1"/>
  <c r="C1576" i="1"/>
  <c r="J1576" i="1" s="1"/>
  <c r="H1575" i="1"/>
  <c r="G1575" i="1"/>
  <c r="D1575" i="1"/>
  <c r="J1575" i="1" s="1"/>
  <c r="C1575" i="1"/>
  <c r="D1574" i="1"/>
  <c r="C1574" i="1"/>
  <c r="J1574" i="1" s="1"/>
  <c r="H1573" i="1"/>
  <c r="G1573" i="1"/>
  <c r="D1573" i="1"/>
  <c r="J1573" i="1" s="1"/>
  <c r="C1573" i="1"/>
  <c r="H1572" i="1"/>
  <c r="G1572" i="1"/>
  <c r="D1572" i="1"/>
  <c r="C1572" i="1"/>
  <c r="H1571" i="1"/>
  <c r="G1571" i="1"/>
  <c r="D1571" i="1"/>
  <c r="C1571" i="1"/>
  <c r="D1570" i="1"/>
  <c r="C1570" i="1"/>
  <c r="J1570" i="1" s="1"/>
  <c r="H1569" i="1"/>
  <c r="G1569" i="1"/>
  <c r="D1569" i="1"/>
  <c r="J1569" i="1" s="1"/>
  <c r="C1569" i="1"/>
  <c r="D1568" i="1"/>
  <c r="C1568" i="1"/>
  <c r="J1568" i="1" s="1"/>
  <c r="H1567" i="1"/>
  <c r="G1567" i="1"/>
  <c r="D1567" i="1"/>
  <c r="C1567" i="1"/>
  <c r="J1567" i="1" s="1"/>
  <c r="D1566" i="1"/>
  <c r="C1566" i="1"/>
  <c r="J1566" i="1" s="1"/>
  <c r="H1565" i="1"/>
  <c r="G1565" i="1"/>
  <c r="D1565" i="1"/>
  <c r="C1565" i="1"/>
  <c r="J1565" i="1" s="1"/>
  <c r="D1564" i="1"/>
  <c r="C1564" i="1"/>
  <c r="J1564" i="1" s="1"/>
  <c r="D1563" i="1"/>
  <c r="C1563" i="1"/>
  <c r="H1562" i="1"/>
  <c r="G1562" i="1"/>
  <c r="D1562" i="1"/>
  <c r="C1562" i="1"/>
  <c r="J1562" i="1" s="1"/>
  <c r="J1561" i="1"/>
  <c r="D1561" i="1"/>
  <c r="C1561" i="1"/>
  <c r="H1560" i="1"/>
  <c r="G1560" i="1"/>
  <c r="D1560" i="1"/>
  <c r="C1560" i="1"/>
  <c r="J1560" i="1" s="1"/>
  <c r="J1559" i="1"/>
  <c r="D1559" i="1"/>
  <c r="C1559" i="1"/>
  <c r="H1558" i="1"/>
  <c r="G1558" i="1"/>
  <c r="D1558" i="1"/>
  <c r="C1558" i="1"/>
  <c r="J1558" i="1" s="1"/>
  <c r="J1557" i="1"/>
  <c r="D1557" i="1"/>
  <c r="C1557" i="1"/>
  <c r="D1556" i="1"/>
  <c r="C1556" i="1"/>
  <c r="D1555" i="1"/>
  <c r="C1555" i="1"/>
  <c r="H1554" i="1"/>
  <c r="G1554" i="1"/>
  <c r="D1554" i="1"/>
  <c r="C1554" i="1"/>
  <c r="J1554" i="1" s="1"/>
  <c r="J1553" i="1"/>
  <c r="D1553" i="1"/>
  <c r="C1553" i="1"/>
  <c r="H1552" i="1"/>
  <c r="G1552" i="1"/>
  <c r="D1552" i="1"/>
  <c r="C1552" i="1"/>
  <c r="J1552" i="1" s="1"/>
  <c r="J1551" i="1"/>
  <c r="D1551" i="1"/>
  <c r="C1551" i="1"/>
  <c r="H1550" i="1"/>
  <c r="G1550" i="1"/>
  <c r="D1550" i="1"/>
  <c r="C1550" i="1"/>
  <c r="J1550" i="1" s="1"/>
  <c r="J1549" i="1"/>
  <c r="D1549" i="1"/>
  <c r="C1549" i="1"/>
  <c r="H1548" i="1"/>
  <c r="G1548" i="1"/>
  <c r="D1548" i="1"/>
  <c r="C1548" i="1"/>
  <c r="J1548" i="1" s="1"/>
  <c r="J1547" i="1"/>
  <c r="H1547" i="1"/>
  <c r="D1547" i="1"/>
  <c r="C1547" i="1"/>
  <c r="G1547" i="1" s="1"/>
  <c r="J1546" i="1"/>
  <c r="G1546" i="1"/>
  <c r="I1546" i="1" s="1"/>
  <c r="D1546" i="1"/>
  <c r="C1546" i="1"/>
  <c r="H1546" i="1" s="1"/>
  <c r="H1545" i="1"/>
  <c r="D1545" i="1"/>
  <c r="C1545" i="1"/>
  <c r="J1544" i="1"/>
  <c r="G1544" i="1"/>
  <c r="I1544" i="1" s="1"/>
  <c r="D1544" i="1"/>
  <c r="C1544" i="1"/>
  <c r="H1544" i="1" s="1"/>
  <c r="H1543" i="1"/>
  <c r="D1543" i="1"/>
  <c r="C1543" i="1"/>
  <c r="D1542" i="1"/>
  <c r="C1542" i="1"/>
  <c r="H1542" i="1" s="1"/>
  <c r="H1541" i="1"/>
  <c r="D1541" i="1"/>
  <c r="C1541" i="1"/>
  <c r="H1540" i="1"/>
  <c r="D1540" i="1"/>
  <c r="C1540" i="1"/>
  <c r="G1540" i="1" s="1"/>
  <c r="C1539" i="1"/>
  <c r="C1538" i="1"/>
  <c r="G1536" i="1"/>
  <c r="D1536" i="1"/>
  <c r="H1536" i="1" s="1"/>
  <c r="C1536" i="1"/>
  <c r="G1535" i="1"/>
  <c r="D1535" i="1"/>
  <c r="H1535" i="1" s="1"/>
  <c r="C1535" i="1"/>
  <c r="G1534" i="1"/>
  <c r="D1534" i="1"/>
  <c r="H1534" i="1" s="1"/>
  <c r="C1534" i="1"/>
  <c r="G1533" i="1"/>
  <c r="D1533" i="1"/>
  <c r="H1533" i="1" s="1"/>
  <c r="C1533" i="1"/>
  <c r="G1532" i="1"/>
  <c r="D1532" i="1"/>
  <c r="H1532" i="1" s="1"/>
  <c r="C1532" i="1"/>
  <c r="G1531" i="1"/>
  <c r="D1531" i="1"/>
  <c r="H1531" i="1" s="1"/>
  <c r="C1531" i="1"/>
  <c r="G1530" i="1"/>
  <c r="D1530" i="1"/>
  <c r="H1530" i="1" s="1"/>
  <c r="C1530" i="1"/>
  <c r="G1529" i="1"/>
  <c r="D1529" i="1"/>
  <c r="H1529" i="1" s="1"/>
  <c r="C1529" i="1"/>
  <c r="G1528" i="1"/>
  <c r="D1528" i="1"/>
  <c r="H1528" i="1" s="1"/>
  <c r="C1528" i="1"/>
  <c r="G1527" i="1"/>
  <c r="D1527" i="1"/>
  <c r="H1527" i="1" s="1"/>
  <c r="C1527" i="1"/>
  <c r="G1526" i="1"/>
  <c r="D1526" i="1"/>
  <c r="H1526" i="1" s="1"/>
  <c r="C1526" i="1"/>
  <c r="D1525" i="1"/>
  <c r="G1524" i="1"/>
  <c r="D1524" i="1"/>
  <c r="H1524" i="1" s="1"/>
  <c r="C1524" i="1"/>
  <c r="G1523" i="1"/>
  <c r="D1523" i="1"/>
  <c r="H1523" i="1" s="1"/>
  <c r="C1523" i="1"/>
  <c r="G1522" i="1"/>
  <c r="D1522" i="1"/>
  <c r="H1522" i="1" s="1"/>
  <c r="C1522" i="1"/>
  <c r="G1521" i="1"/>
  <c r="D1521" i="1"/>
  <c r="H1521" i="1" s="1"/>
  <c r="C1521" i="1"/>
  <c r="G1520" i="1"/>
  <c r="D1520" i="1"/>
  <c r="H1520" i="1" s="1"/>
  <c r="C1520" i="1"/>
  <c r="G1519" i="1"/>
  <c r="D1519" i="1"/>
  <c r="H1519" i="1" s="1"/>
  <c r="C1519" i="1"/>
  <c r="G1518" i="1"/>
  <c r="D1518" i="1"/>
  <c r="H1518" i="1" s="1"/>
  <c r="C1518" i="1"/>
  <c r="G1517" i="1"/>
  <c r="D1517" i="1"/>
  <c r="H1517" i="1" s="1"/>
  <c r="C1517" i="1"/>
  <c r="G1516" i="1"/>
  <c r="D1516" i="1"/>
  <c r="H1516" i="1" s="1"/>
  <c r="C1516" i="1"/>
  <c r="G1515" i="1"/>
  <c r="D1515" i="1"/>
  <c r="H1515" i="1" s="1"/>
  <c r="C1515" i="1"/>
  <c r="G1514" i="1"/>
  <c r="D1514" i="1"/>
  <c r="H1514" i="1" s="1"/>
  <c r="C1514" i="1"/>
  <c r="G1513" i="1"/>
  <c r="D1513" i="1"/>
  <c r="H1513" i="1" s="1"/>
  <c r="C1513" i="1"/>
  <c r="G1512" i="1"/>
  <c r="D1512" i="1"/>
  <c r="H1512" i="1" s="1"/>
  <c r="C1512" i="1"/>
  <c r="G1511" i="1"/>
  <c r="D1511" i="1"/>
  <c r="H1511" i="1" s="1"/>
  <c r="C1511" i="1"/>
  <c r="G1510" i="1"/>
  <c r="D1510" i="1"/>
  <c r="H1510" i="1" s="1"/>
  <c r="C1510" i="1"/>
  <c r="G1509" i="1"/>
  <c r="D1509" i="1"/>
  <c r="H1509" i="1" s="1"/>
  <c r="C1509" i="1"/>
  <c r="G1508" i="1"/>
  <c r="D1508" i="1"/>
  <c r="H1508" i="1" s="1"/>
  <c r="C1508" i="1"/>
  <c r="G1507" i="1"/>
  <c r="D1507" i="1"/>
  <c r="H1507" i="1" s="1"/>
  <c r="C1507" i="1"/>
  <c r="G1506" i="1"/>
  <c r="D1506" i="1"/>
  <c r="H1506" i="1" s="1"/>
  <c r="C1506" i="1"/>
  <c r="G1505" i="1"/>
  <c r="D1505" i="1"/>
  <c r="H1505" i="1" s="1"/>
  <c r="C1505" i="1"/>
  <c r="G1504" i="1"/>
  <c r="D1504" i="1"/>
  <c r="H1504" i="1" s="1"/>
  <c r="C1504" i="1"/>
  <c r="G1503" i="1"/>
  <c r="D1503" i="1"/>
  <c r="H1503" i="1" s="1"/>
  <c r="C1503" i="1"/>
  <c r="G1502" i="1"/>
  <c r="D1502" i="1"/>
  <c r="H1502" i="1" s="1"/>
  <c r="C1502" i="1"/>
  <c r="G1501" i="1"/>
  <c r="D1501" i="1"/>
  <c r="H1501" i="1" s="1"/>
  <c r="C1501" i="1"/>
  <c r="G1500" i="1"/>
  <c r="D1500" i="1"/>
  <c r="H1500" i="1" s="1"/>
  <c r="C1500" i="1"/>
  <c r="G1499" i="1"/>
  <c r="D1499" i="1"/>
  <c r="H1499" i="1" s="1"/>
  <c r="C1499" i="1"/>
  <c r="G1498" i="1"/>
  <c r="D1498" i="1"/>
  <c r="H1498" i="1" s="1"/>
  <c r="C1498" i="1"/>
  <c r="G1497" i="1"/>
  <c r="D1497" i="1"/>
  <c r="H1497" i="1" s="1"/>
  <c r="C1497" i="1"/>
  <c r="G1496" i="1"/>
  <c r="D1496" i="1"/>
  <c r="H1496" i="1" s="1"/>
  <c r="C1496" i="1"/>
  <c r="G1495" i="1"/>
  <c r="D1495" i="1"/>
  <c r="H1495" i="1" s="1"/>
  <c r="C1495" i="1"/>
  <c r="G1494" i="1"/>
  <c r="D1494" i="1"/>
  <c r="H1494" i="1" s="1"/>
  <c r="C1494" i="1"/>
  <c r="G1493" i="1"/>
  <c r="D1493" i="1"/>
  <c r="H1493" i="1" s="1"/>
  <c r="C1493" i="1"/>
  <c r="G1492" i="1"/>
  <c r="D1492" i="1"/>
  <c r="H1492" i="1" s="1"/>
  <c r="C1492" i="1"/>
  <c r="G1491" i="1"/>
  <c r="D1491" i="1"/>
  <c r="H1491" i="1" s="1"/>
  <c r="C1491" i="1"/>
  <c r="G1490" i="1"/>
  <c r="D1490" i="1"/>
  <c r="H1490" i="1" s="1"/>
  <c r="C1490" i="1"/>
  <c r="G1489" i="1"/>
  <c r="D1489" i="1"/>
  <c r="H1489" i="1" s="1"/>
  <c r="C1489" i="1"/>
  <c r="G1488" i="1"/>
  <c r="D1488" i="1"/>
  <c r="H1488" i="1" s="1"/>
  <c r="C1488" i="1"/>
  <c r="G1487" i="1"/>
  <c r="D1487" i="1"/>
  <c r="H1487" i="1" s="1"/>
  <c r="C1487" i="1"/>
  <c r="G1486" i="1"/>
  <c r="D1486" i="1"/>
  <c r="H1486" i="1" s="1"/>
  <c r="C1486" i="1"/>
  <c r="G1485" i="1"/>
  <c r="D1485" i="1"/>
  <c r="H1485" i="1" s="1"/>
  <c r="C1485" i="1"/>
  <c r="G1484" i="1"/>
  <c r="D1484" i="1"/>
  <c r="H1484" i="1" s="1"/>
  <c r="C1484" i="1"/>
  <c r="G1483" i="1"/>
  <c r="D1483" i="1"/>
  <c r="H1483" i="1" s="1"/>
  <c r="C1483" i="1"/>
  <c r="G1482" i="1"/>
  <c r="D1482" i="1"/>
  <c r="H1482" i="1" s="1"/>
  <c r="C1482" i="1"/>
  <c r="G1481" i="1"/>
  <c r="D1481" i="1"/>
  <c r="H1481" i="1" s="1"/>
  <c r="C1481" i="1"/>
  <c r="G1480" i="1"/>
  <c r="D1480" i="1"/>
  <c r="H1480" i="1" s="1"/>
  <c r="C1480" i="1"/>
  <c r="G1479" i="1"/>
  <c r="D1479" i="1"/>
  <c r="H1479" i="1" s="1"/>
  <c r="C1479" i="1"/>
  <c r="G1478" i="1"/>
  <c r="D1478" i="1"/>
  <c r="H1478" i="1" s="1"/>
  <c r="C1478" i="1"/>
  <c r="G1477" i="1"/>
  <c r="D1477" i="1"/>
  <c r="H1477" i="1" s="1"/>
  <c r="C1477" i="1"/>
  <c r="G1476" i="1"/>
  <c r="D1476" i="1"/>
  <c r="H1476" i="1" s="1"/>
  <c r="C1476" i="1"/>
  <c r="G1475" i="1"/>
  <c r="D1475" i="1"/>
  <c r="H1475" i="1" s="1"/>
  <c r="C1475" i="1"/>
  <c r="G1474" i="1"/>
  <c r="D1474" i="1"/>
  <c r="H1474" i="1" s="1"/>
  <c r="C1474" i="1"/>
  <c r="G1473" i="1"/>
  <c r="D1473" i="1"/>
  <c r="H1473" i="1" s="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D1412" i="1"/>
  <c r="G1412" i="1" s="1"/>
  <c r="C1412" i="1"/>
  <c r="H1411" i="1"/>
  <c r="G1411" i="1"/>
  <c r="D1411" i="1"/>
  <c r="C1411" i="1"/>
  <c r="H1410" i="1"/>
  <c r="G1410" i="1"/>
  <c r="D1410" i="1"/>
  <c r="C1410" i="1"/>
  <c r="H1409" i="1"/>
  <c r="D1409" i="1"/>
  <c r="G1409" i="1" s="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G1400" i="1"/>
  <c r="D1400" i="1"/>
  <c r="C1400" i="1"/>
  <c r="H1400" i="1" s="1"/>
  <c r="H1399" i="1"/>
  <c r="G1399" i="1"/>
  <c r="D1399" i="1"/>
  <c r="C1399" i="1"/>
  <c r="D1398" i="1"/>
  <c r="C1398" i="1"/>
  <c r="H1398" i="1" s="1"/>
  <c r="G1397" i="1"/>
  <c r="D1397" i="1"/>
  <c r="C1397" i="1"/>
  <c r="H1397" i="1" s="1"/>
  <c r="H1396" i="1"/>
  <c r="G1396" i="1"/>
  <c r="D1396" i="1"/>
  <c r="C1396" i="1"/>
  <c r="H1395" i="1"/>
  <c r="G1395" i="1"/>
  <c r="D1395" i="1"/>
  <c r="C1395" i="1"/>
  <c r="H1394" i="1"/>
  <c r="G1394" i="1"/>
  <c r="D1394" i="1"/>
  <c r="C1394" i="1"/>
  <c r="G1393" i="1"/>
  <c r="D1393" i="1"/>
  <c r="C1393" i="1"/>
  <c r="H1393" i="1" s="1"/>
  <c r="H1392" i="1"/>
  <c r="G1392" i="1"/>
  <c r="D1392" i="1"/>
  <c r="C1392" i="1"/>
  <c r="H1391" i="1"/>
  <c r="G1391" i="1"/>
  <c r="D1391" i="1"/>
  <c r="C1391" i="1"/>
  <c r="H1390" i="1"/>
  <c r="G1390" i="1"/>
  <c r="D1390" i="1"/>
  <c r="C1390" i="1"/>
  <c r="G1389" i="1"/>
  <c r="D1389" i="1"/>
  <c r="C1389" i="1"/>
  <c r="H1389" i="1" s="1"/>
  <c r="H1388" i="1"/>
  <c r="G1388" i="1"/>
  <c r="D1388" i="1"/>
  <c r="C1388" i="1"/>
  <c r="G1387" i="1"/>
  <c r="D1387" i="1"/>
  <c r="C1387" i="1"/>
  <c r="H1387" i="1" s="1"/>
  <c r="G1386" i="1"/>
  <c r="D1386" i="1"/>
  <c r="C1386" i="1"/>
  <c r="H1386" i="1" s="1"/>
  <c r="G1385" i="1"/>
  <c r="D1385" i="1"/>
  <c r="C1385" i="1"/>
  <c r="H1385" i="1" s="1"/>
  <c r="G1384" i="1"/>
  <c r="D1384" i="1"/>
  <c r="C1384" i="1"/>
  <c r="H1384" i="1" s="1"/>
  <c r="G1383" i="1"/>
  <c r="D1383" i="1"/>
  <c r="C1383" i="1"/>
  <c r="H1383" i="1" s="1"/>
  <c r="H1382" i="1"/>
  <c r="G1382" i="1"/>
  <c r="D1382" i="1"/>
  <c r="C1382" i="1"/>
  <c r="H1381" i="1"/>
  <c r="G1381" i="1"/>
  <c r="D1381" i="1"/>
  <c r="C1381" i="1"/>
  <c r="G1380" i="1"/>
  <c r="D1380" i="1"/>
  <c r="C1380" i="1"/>
  <c r="H1380" i="1" s="1"/>
  <c r="H1379" i="1"/>
  <c r="G1379" i="1"/>
  <c r="D1379" i="1"/>
  <c r="C1379" i="1"/>
  <c r="G1378" i="1"/>
  <c r="D1378" i="1"/>
  <c r="C1378" i="1"/>
  <c r="H1378" i="1" s="1"/>
  <c r="H1377" i="1"/>
  <c r="G1377" i="1"/>
  <c r="D1377" i="1"/>
  <c r="C1377" i="1"/>
  <c r="G1376" i="1"/>
  <c r="D1376" i="1"/>
  <c r="C1376" i="1"/>
  <c r="H1376" i="1" s="1"/>
  <c r="H1375" i="1"/>
  <c r="G1375" i="1"/>
  <c r="D1375" i="1"/>
  <c r="C1375" i="1"/>
  <c r="G1374" i="1"/>
  <c r="D1374" i="1"/>
  <c r="C1374" i="1"/>
  <c r="H1374" i="1" s="1"/>
  <c r="H1373" i="1"/>
  <c r="G1373" i="1"/>
  <c r="D1373" i="1"/>
  <c r="C1373" i="1"/>
  <c r="G1372" i="1"/>
  <c r="D1372" i="1"/>
  <c r="C1372" i="1"/>
  <c r="H1372" i="1" s="1"/>
  <c r="G1371" i="1"/>
  <c r="D1371" i="1"/>
  <c r="C1371" i="1"/>
  <c r="H1371" i="1" s="1"/>
  <c r="G1370" i="1"/>
  <c r="D1370" i="1"/>
  <c r="C1370" i="1"/>
  <c r="H1370" i="1" s="1"/>
  <c r="H1369" i="1"/>
  <c r="G1369" i="1"/>
  <c r="D1369" i="1"/>
  <c r="C1369" i="1"/>
  <c r="G1368" i="1"/>
  <c r="D1368" i="1"/>
  <c r="C1368" i="1"/>
  <c r="H1368" i="1" s="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D1310" i="1"/>
  <c r="C1310" i="1"/>
  <c r="H1310" i="1" s="1"/>
  <c r="H1309" i="1"/>
  <c r="G1309" i="1"/>
  <c r="D1309" i="1"/>
  <c r="C1309" i="1"/>
  <c r="H1308" i="1"/>
  <c r="G1308" i="1"/>
  <c r="D1308" i="1"/>
  <c r="C1308" i="1"/>
  <c r="H1307" i="1"/>
  <c r="D1307" i="1"/>
  <c r="C1307" i="1"/>
  <c r="G1307" i="1" s="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C1299" i="1"/>
  <c r="H1299" i="1" s="1"/>
  <c r="D1298" i="1"/>
  <c r="C1298" i="1"/>
  <c r="H1298" i="1" s="1"/>
  <c r="G1297" i="1"/>
  <c r="D1297" i="1"/>
  <c r="C1297" i="1"/>
  <c r="H1297" i="1" s="1"/>
  <c r="D1296" i="1"/>
  <c r="C1296" i="1"/>
  <c r="H1296" i="1" s="1"/>
  <c r="D1295" i="1"/>
  <c r="G1294" i="1"/>
  <c r="D1294" i="1"/>
  <c r="C1294" i="1"/>
  <c r="H1294" i="1" s="1"/>
  <c r="D1293" i="1"/>
  <c r="C1293" i="1"/>
  <c r="H1293" i="1" s="1"/>
  <c r="G1292" i="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H1277" i="1"/>
  <c r="D1277" i="1"/>
  <c r="C1277" i="1"/>
  <c r="G1277" i="1" s="1"/>
  <c r="H1276" i="1"/>
  <c r="G1276" i="1"/>
  <c r="D1276" i="1"/>
  <c r="C1276" i="1"/>
  <c r="H1275" i="1"/>
  <c r="D1275" i="1"/>
  <c r="C1275" i="1"/>
  <c r="G1275" i="1" s="1"/>
  <c r="H1274" i="1"/>
  <c r="D1274" i="1"/>
  <c r="C1274" i="1"/>
  <c r="G1274" i="1" s="1"/>
  <c r="H1273" i="1"/>
  <c r="G1273" i="1"/>
  <c r="D1273" i="1"/>
  <c r="C1273" i="1"/>
  <c r="H1272" i="1"/>
  <c r="G1272" i="1"/>
  <c r="D1272" i="1"/>
  <c r="C1272" i="1"/>
  <c r="H1271" i="1"/>
  <c r="D1271" i="1"/>
  <c r="C1271" i="1"/>
  <c r="G1271" i="1" s="1"/>
  <c r="H1270" i="1"/>
  <c r="G1270" i="1"/>
  <c r="D1270" i="1"/>
  <c r="C1270" i="1"/>
  <c r="D1269" i="1"/>
  <c r="C1269" i="1"/>
  <c r="H1269" i="1" s="1"/>
  <c r="D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D1251" i="1"/>
  <c r="C1251" i="1"/>
  <c r="G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G1206" i="1"/>
  <c r="D1206" i="1"/>
  <c r="C1206" i="1"/>
  <c r="H1206" i="1" s="1"/>
  <c r="D1205" i="1"/>
  <c r="C1205" i="1"/>
  <c r="H1205" i="1" s="1"/>
  <c r="G1204" i="1"/>
  <c r="D1204" i="1"/>
  <c r="C1204" i="1"/>
  <c r="H1204" i="1" s="1"/>
  <c r="D1203" i="1"/>
  <c r="C1203" i="1"/>
  <c r="H1203" i="1" s="1"/>
  <c r="H1202" i="1"/>
  <c r="G1202" i="1"/>
  <c r="D1202" i="1"/>
  <c r="C1202" i="1"/>
  <c r="D1201" i="1"/>
  <c r="H1200" i="1"/>
  <c r="G1200" i="1"/>
  <c r="D1200" i="1"/>
  <c r="C1200" i="1"/>
  <c r="H1199" i="1"/>
  <c r="G1199" i="1"/>
  <c r="D1199" i="1"/>
  <c r="C1199" i="1"/>
  <c r="H1198" i="1"/>
  <c r="G1198" i="1"/>
  <c r="D1198" i="1"/>
  <c r="C1198" i="1"/>
  <c r="G1197" i="1"/>
  <c r="D1197" i="1"/>
  <c r="C1197" i="1"/>
  <c r="H1197" i="1" s="1"/>
  <c r="G1196" i="1"/>
  <c r="D1196" i="1"/>
  <c r="C1196" i="1"/>
  <c r="H1196" i="1" s="1"/>
  <c r="H1195" i="1"/>
  <c r="G1195" i="1"/>
  <c r="D1195" i="1"/>
  <c r="C1195" i="1"/>
  <c r="G1194" i="1"/>
  <c r="D1194" i="1"/>
  <c r="C1194" i="1"/>
  <c r="H1194" i="1" s="1"/>
  <c r="G1193" i="1"/>
  <c r="D1193" i="1"/>
  <c r="C1193" i="1"/>
  <c r="H1193" i="1" s="1"/>
  <c r="G1192" i="1"/>
  <c r="D1192" i="1"/>
  <c r="C1192" i="1"/>
  <c r="H1192" i="1" s="1"/>
  <c r="H1191" i="1"/>
  <c r="D1191" i="1"/>
  <c r="C1191" i="1"/>
  <c r="G1191" i="1" s="1"/>
  <c r="D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D807" i="1"/>
  <c r="C807" i="1"/>
  <c r="H807" i="1" s="1"/>
  <c r="D806" i="1"/>
  <c r="C806" i="1"/>
  <c r="H806" i="1" s="1"/>
  <c r="D805" i="1"/>
  <c r="C805" i="1"/>
  <c r="H805" i="1" s="1"/>
  <c r="G804" i="1"/>
  <c r="D804" i="1"/>
  <c r="C804" i="1"/>
  <c r="H804" i="1" s="1"/>
  <c r="D803" i="1"/>
  <c r="C803" i="1"/>
  <c r="H803" i="1" s="1"/>
  <c r="D802" i="1"/>
  <c r="C802" i="1"/>
  <c r="H802" i="1" s="1"/>
  <c r="D801" i="1"/>
  <c r="C801" i="1"/>
  <c r="H801" i="1" s="1"/>
  <c r="D800" i="1"/>
  <c r="C800" i="1"/>
  <c r="H800" i="1" s="1"/>
  <c r="D799" i="1"/>
  <c r="C799" i="1"/>
  <c r="H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C737" i="1"/>
  <c r="H737" i="1" s="1"/>
  <c r="G736" i="1"/>
  <c r="D736" i="1"/>
  <c r="C736" i="1"/>
  <c r="H736" i="1" s="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G724" i="1"/>
  <c r="D724" i="1"/>
  <c r="C724" i="1"/>
  <c r="H724" i="1" s="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G715" i="1"/>
  <c r="D715" i="1"/>
  <c r="C715" i="1"/>
  <c r="H715" i="1" s="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D705" i="1"/>
  <c r="C705" i="1"/>
  <c r="H705" i="1" s="1"/>
  <c r="D704" i="1"/>
  <c r="C704" i="1"/>
  <c r="H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D661" i="1"/>
  <c r="C661" i="1"/>
  <c r="H661" i="1" s="1"/>
  <c r="H660" i="1"/>
  <c r="G660" i="1"/>
  <c r="D660" i="1"/>
  <c r="C660" i="1"/>
  <c r="D659" i="1"/>
  <c r="C659" i="1"/>
  <c r="H659" i="1" s="1"/>
  <c r="H658" i="1"/>
  <c r="G658" i="1"/>
  <c r="D658" i="1"/>
  <c r="C658" i="1"/>
  <c r="D657" i="1"/>
  <c r="C657" i="1"/>
  <c r="H657" i="1" s="1"/>
  <c r="G656" i="1"/>
  <c r="D656" i="1"/>
  <c r="C656" i="1"/>
  <c r="H656" i="1" s="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D608" i="1"/>
  <c r="H608" i="1" s="1"/>
  <c r="C608" i="1"/>
  <c r="H607" i="1"/>
  <c r="G607" i="1"/>
  <c r="D607" i="1"/>
  <c r="C607" i="1"/>
  <c r="H606" i="1"/>
  <c r="G606" i="1"/>
  <c r="D606" i="1"/>
  <c r="C606" i="1"/>
  <c r="H605" i="1"/>
  <c r="G605" i="1"/>
  <c r="D605" i="1"/>
  <c r="C605" i="1"/>
  <c r="H604" i="1"/>
  <c r="G604" i="1"/>
  <c r="D604" i="1"/>
  <c r="C604" i="1"/>
  <c r="D603" i="1"/>
  <c r="H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D189" i="1"/>
  <c r="C189" i="1"/>
  <c r="G189" i="1" s="1"/>
  <c r="H188" i="1"/>
  <c r="G188" i="1"/>
  <c r="D188" i="1"/>
  <c r="C188" i="1"/>
  <c r="H187" i="1"/>
  <c r="D187" i="1"/>
  <c r="C187" i="1"/>
  <c r="G187" i="1" s="1"/>
  <c r="D186" i="1"/>
  <c r="C186" i="1"/>
  <c r="H186" i="1" s="1"/>
  <c r="D185" i="1"/>
  <c r="C185" i="1"/>
  <c r="H185" i="1" s="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F236" i="9" l="1"/>
  <c r="B236" i="9" s="1"/>
  <c r="G1622" i="1"/>
  <c r="G1681" i="1"/>
  <c r="G1340" i="1"/>
  <c r="D164" i="4"/>
  <c r="C160" i="1" s="1"/>
  <c r="G185" i="1"/>
  <c r="G186" i="1"/>
  <c r="G807" i="1"/>
  <c r="G806" i="1"/>
  <c r="G805" i="1"/>
  <c r="G803" i="1"/>
  <c r="G802" i="1"/>
  <c r="G801" i="1"/>
  <c r="G800" i="1"/>
  <c r="G799" i="1"/>
  <c r="B233" i="9"/>
  <c r="G705" i="1"/>
  <c r="G704" i="1"/>
  <c r="G661" i="1"/>
  <c r="G659" i="1"/>
  <c r="G657" i="1"/>
  <c r="B229" i="9"/>
  <c r="E296" i="9"/>
  <c r="B296" i="9" s="1"/>
  <c r="E25" i="9"/>
  <c r="B25" i="9" s="1"/>
  <c r="G1205" i="1"/>
  <c r="G1203" i="1"/>
  <c r="C1201" i="1"/>
  <c r="F197" i="5"/>
  <c r="C1190" i="1"/>
  <c r="D178" i="5"/>
  <c r="F178" i="5" s="1"/>
  <c r="G1310" i="1"/>
  <c r="G1299" i="1"/>
  <c r="G1298" i="1"/>
  <c r="C1295" i="1"/>
  <c r="H1295" i="1" s="1"/>
  <c r="G1296" i="1"/>
  <c r="G1293" i="1"/>
  <c r="G1291" i="1"/>
  <c r="G1290" i="1"/>
  <c r="G1289" i="1"/>
  <c r="G1288" i="1"/>
  <c r="G1287" i="1"/>
  <c r="G1286" i="1"/>
  <c r="G1285" i="1"/>
  <c r="G1284" i="1"/>
  <c r="G1283" i="1"/>
  <c r="G1281" i="1"/>
  <c r="G1282" i="1"/>
  <c r="G1280" i="1"/>
  <c r="H1278" i="1"/>
  <c r="G1278" i="1"/>
  <c r="G1279" i="1"/>
  <c r="C1268" i="1"/>
  <c r="H1268" i="1" s="1"/>
  <c r="G1269" i="1"/>
  <c r="G1398" i="1"/>
  <c r="E303" i="9"/>
  <c r="B303" i="9" s="1"/>
  <c r="G603" i="1"/>
  <c r="G608" i="1"/>
  <c r="E597" i="4"/>
  <c r="D591" i="1" s="1"/>
  <c r="E326" i="9"/>
  <c r="B326" i="9" s="1"/>
  <c r="E36" i="9"/>
  <c r="B36" i="9" s="1"/>
  <c r="D421" i="1"/>
  <c r="G421" i="1" s="1"/>
  <c r="H298" i="1"/>
  <c r="G299" i="1"/>
  <c r="G422" i="1"/>
  <c r="H421" i="1"/>
  <c r="E648" i="4"/>
  <c r="D642" i="1" s="1"/>
  <c r="F426" i="4"/>
  <c r="J1542" i="1"/>
  <c r="G1539" i="1"/>
  <c r="D1539" i="1"/>
  <c r="G1538" i="1"/>
  <c r="G1542" i="1"/>
  <c r="I1542" i="1" s="1"/>
  <c r="D1401" i="1"/>
  <c r="E311" i="9"/>
  <c r="B311" i="9" s="1"/>
  <c r="E37" i="9"/>
  <c r="B37" i="9" s="1"/>
  <c r="E307" i="9"/>
  <c r="B307" i="9" s="1"/>
  <c r="E320" i="9"/>
  <c r="B320" i="9" s="1"/>
  <c r="E327" i="9"/>
  <c r="B327" i="9" s="1"/>
  <c r="H1591" i="1"/>
  <c r="G1591" i="1"/>
  <c r="G1600" i="1"/>
  <c r="H1600" i="1"/>
  <c r="G1616" i="1"/>
  <c r="H1616" i="1"/>
  <c r="G1636" i="1"/>
  <c r="H1636" i="1"/>
  <c r="G1652" i="1"/>
  <c r="H1652" i="1"/>
  <c r="G1668" i="1"/>
  <c r="H1668" i="1"/>
  <c r="G1684" i="1"/>
  <c r="H1684" i="1"/>
  <c r="H24" i="9"/>
  <c r="G24" i="9"/>
  <c r="F153" i="4"/>
  <c r="H1539" i="1"/>
  <c r="G1541" i="1"/>
  <c r="I1541" i="1" s="1"/>
  <c r="J1541" i="1"/>
  <c r="G1543" i="1"/>
  <c r="I1543" i="1" s="1"/>
  <c r="J1543" i="1"/>
  <c r="G1545" i="1"/>
  <c r="I1545" i="1" s="1"/>
  <c r="J1545" i="1"/>
  <c r="H1549" i="1"/>
  <c r="G1549" i="1"/>
  <c r="I1549" i="1" s="1"/>
  <c r="H1551" i="1"/>
  <c r="G1551" i="1"/>
  <c r="H1553" i="1"/>
  <c r="G1553" i="1"/>
  <c r="I1553" i="1" s="1"/>
  <c r="H1555" i="1"/>
  <c r="G1555" i="1"/>
  <c r="H1557" i="1"/>
  <c r="G1557" i="1"/>
  <c r="I1557" i="1" s="1"/>
  <c r="H1559" i="1"/>
  <c r="G1559" i="1"/>
  <c r="H1561" i="1"/>
  <c r="G1561" i="1"/>
  <c r="I1561" i="1" s="1"/>
  <c r="H1563" i="1"/>
  <c r="G1563" i="1"/>
  <c r="I1565" i="1"/>
  <c r="I1567" i="1"/>
  <c r="I1569" i="1"/>
  <c r="I1573" i="1"/>
  <c r="I1575" i="1"/>
  <c r="I1578" i="1"/>
  <c r="I1580" i="1"/>
  <c r="G1588" i="1"/>
  <c r="G1592" i="1"/>
  <c r="H1592" i="1"/>
  <c r="G1596" i="1"/>
  <c r="H1596" i="1"/>
  <c r="G1612" i="1"/>
  <c r="H1612" i="1"/>
  <c r="G1624" i="1"/>
  <c r="H1624" i="1"/>
  <c r="G1628" i="1"/>
  <c r="H1628" i="1"/>
  <c r="G1632" i="1"/>
  <c r="H1632" i="1"/>
  <c r="G1648" i="1"/>
  <c r="H1648" i="1"/>
  <c r="G1664" i="1"/>
  <c r="H1664" i="1"/>
  <c r="G1680" i="1"/>
  <c r="H1680" i="1"/>
  <c r="F140" i="4"/>
  <c r="E308" i="4"/>
  <c r="E360" i="4"/>
  <c r="H1538" i="1"/>
  <c r="H1583" i="1"/>
  <c r="G1583" i="1"/>
  <c r="G1608" i="1"/>
  <c r="H1608" i="1"/>
  <c r="G1644" i="1"/>
  <c r="H1644" i="1"/>
  <c r="G1660" i="1"/>
  <c r="H1660" i="1"/>
  <c r="G1676" i="1"/>
  <c r="H1676" i="1"/>
  <c r="E6" i="4"/>
  <c r="F309" i="4"/>
  <c r="F361" i="4"/>
  <c r="I1548" i="1"/>
  <c r="I1550" i="1"/>
  <c r="I1552" i="1"/>
  <c r="I1554" i="1"/>
  <c r="H1556" i="1"/>
  <c r="G1556" i="1"/>
  <c r="I1558" i="1"/>
  <c r="I1560" i="1"/>
  <c r="I1562" i="1"/>
  <c r="H1564" i="1"/>
  <c r="G1564" i="1"/>
  <c r="I1564" i="1" s="1"/>
  <c r="H1566" i="1"/>
  <c r="G1566" i="1"/>
  <c r="I1566" i="1" s="1"/>
  <c r="H1568" i="1"/>
  <c r="G1568" i="1"/>
  <c r="I1568" i="1" s="1"/>
  <c r="H1570" i="1"/>
  <c r="G1570" i="1"/>
  <c r="I1570" i="1" s="1"/>
  <c r="H1574" i="1"/>
  <c r="G1574" i="1"/>
  <c r="I1574" i="1" s="1"/>
  <c r="H1576" i="1"/>
  <c r="G1576" i="1"/>
  <c r="I1576" i="1" s="1"/>
  <c r="H1579" i="1"/>
  <c r="G1579" i="1"/>
  <c r="I1579" i="1" s="1"/>
  <c r="H1581" i="1"/>
  <c r="G1581" i="1"/>
  <c r="I1581" i="1" s="1"/>
  <c r="H1587" i="1"/>
  <c r="G1587" i="1"/>
  <c r="G1604" i="1"/>
  <c r="H1604" i="1"/>
  <c r="G1620" i="1"/>
  <c r="H1620" i="1"/>
  <c r="G1640" i="1"/>
  <c r="H1640" i="1"/>
  <c r="G1656" i="1"/>
  <c r="H1656" i="1"/>
  <c r="G1672" i="1"/>
  <c r="H1672" i="1"/>
  <c r="F7" i="4"/>
  <c r="E430" i="4"/>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43" i="4"/>
  <c r="D6" i="4" s="1"/>
  <c r="E164" i="4"/>
  <c r="D160" i="1" s="1"/>
  <c r="D221" i="4"/>
  <c r="D321" i="4"/>
  <c r="D373" i="4"/>
  <c r="D360" i="4" s="1"/>
  <c r="F379" i="4"/>
  <c r="D430" i="4"/>
  <c r="D466" i="4"/>
  <c r="D536" i="4"/>
  <c r="D584" i="4"/>
  <c r="D647" i="4"/>
  <c r="D251" i="5"/>
  <c r="F274" i="5"/>
  <c r="G346" i="9"/>
  <c r="E346" i="9" s="1"/>
  <c r="D202" i="4"/>
  <c r="D262" i="4"/>
  <c r="D571" i="4"/>
  <c r="D648" i="4"/>
  <c r="F656" i="4"/>
  <c r="E141" i="6"/>
  <c r="F7" i="5"/>
  <c r="D69" i="5"/>
  <c r="E70" i="5"/>
  <c r="D135" i="5"/>
  <c r="H316" i="9"/>
  <c r="H315" i="9"/>
  <c r="E255" i="5"/>
  <c r="D1259" i="1" s="1"/>
  <c r="F12" i="5"/>
  <c r="D88" i="5"/>
  <c r="F150" i="5"/>
  <c r="D177" i="5"/>
  <c r="D203" i="5"/>
  <c r="F219" i="5"/>
  <c r="F277" i="5"/>
  <c r="F5" i="6"/>
  <c r="D35" i="6"/>
  <c r="D129" i="6"/>
  <c r="H310" i="9"/>
  <c r="G310" i="9"/>
  <c r="E310" i="9" s="1"/>
  <c r="B310" i="9" s="1"/>
  <c r="H309" i="9"/>
  <c r="M228" i="9"/>
  <c r="H308" i="9"/>
  <c r="E308" i="9" s="1"/>
  <c r="B308" i="9" s="1"/>
  <c r="L228" i="9"/>
  <c r="G212" i="9"/>
  <c r="E212" i="9" s="1"/>
  <c r="B212" i="9" s="1"/>
  <c r="G211" i="9"/>
  <c r="E211" i="9" s="1"/>
  <c r="B211" i="9" s="1"/>
  <c r="G210" i="9"/>
  <c r="E210" i="9" s="1"/>
  <c r="B210" i="9" s="1"/>
  <c r="G209" i="9"/>
  <c r="E209" i="9" s="1"/>
  <c r="B209" i="9" s="1"/>
  <c r="G208" i="9"/>
  <c r="E208" i="9" s="1"/>
  <c r="B208" i="9" s="1"/>
  <c r="L207" i="9"/>
  <c r="F207" i="9" s="1"/>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13" i="9"/>
  <c r="E213" i="9" s="1"/>
  <c r="B213"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E309" i="9" s="1"/>
  <c r="B309" i="9" s="1"/>
  <c r="G214" i="9"/>
  <c r="E214" i="9" s="1"/>
  <c r="B214" i="9" s="1"/>
  <c r="G180" i="9"/>
  <c r="E180" i="9" s="1"/>
  <c r="B180" i="9" s="1"/>
  <c r="H179" i="9"/>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I10" i="9"/>
  <c r="E88" i="5"/>
  <c r="D1093" i="1" s="1"/>
  <c r="F89" i="5"/>
  <c r="E177" i="5"/>
  <c r="F94" i="6"/>
  <c r="D44" i="8"/>
  <c r="E86" i="9"/>
  <c r="B86" i="9" s="1"/>
  <c r="E90" i="9"/>
  <c r="B90" i="9" s="1"/>
  <c r="E94" i="9"/>
  <c r="B94" i="9" s="1"/>
  <c r="E98" i="9"/>
  <c r="B98" i="9" s="1"/>
  <c r="E102" i="9"/>
  <c r="B102" i="9" s="1"/>
  <c r="E106" i="9"/>
  <c r="B106" i="9" s="1"/>
  <c r="E110" i="9"/>
  <c r="B110" i="9" s="1"/>
  <c r="E114" i="9"/>
  <c r="B114" i="9" s="1"/>
  <c r="G315" i="9"/>
  <c r="E315" i="9" s="1"/>
  <c r="B315" i="9" s="1"/>
  <c r="G316" i="9"/>
  <c r="E316" i="9" s="1"/>
  <c r="B316" i="9" s="1"/>
  <c r="E339" i="9"/>
  <c r="B339" i="9" s="1"/>
  <c r="H19" i="9"/>
  <c r="E19" i="9" s="1"/>
  <c r="B19" i="9" s="1"/>
  <c r="B123" i="9"/>
  <c r="B131" i="9"/>
  <c r="F243" i="9"/>
  <c r="B243" i="9" s="1"/>
  <c r="F246" i="9"/>
  <c r="B246" i="9" s="1"/>
  <c r="F247" i="9"/>
  <c r="B247" i="9" s="1"/>
  <c r="F250" i="9"/>
  <c r="B250" i="9" s="1"/>
  <c r="F251" i="9"/>
  <c r="B251" i="9" s="1"/>
  <c r="F254" i="9"/>
  <c r="B254" i="9" s="1"/>
  <c r="F255" i="9"/>
  <c r="B255" i="9" s="1"/>
  <c r="F258" i="9"/>
  <c r="B258" i="9" s="1"/>
  <c r="F259" i="9"/>
  <c r="B259" i="9" s="1"/>
  <c r="F262" i="9"/>
  <c r="B262" i="9" s="1"/>
  <c r="F263" i="9"/>
  <c r="B263" i="9" s="1"/>
  <c r="F266" i="9"/>
  <c r="B266" i="9" s="1"/>
  <c r="F267" i="9"/>
  <c r="B267" i="9" s="1"/>
  <c r="F271" i="9"/>
  <c r="B271" i="9" s="1"/>
  <c r="F275" i="9"/>
  <c r="B275" i="9" s="1"/>
  <c r="F279" i="9"/>
  <c r="B279" i="9" s="1"/>
  <c r="F283" i="9"/>
  <c r="B283" i="9" s="1"/>
  <c r="F287" i="9"/>
  <c r="B287" i="9" s="1"/>
  <c r="F291" i="9"/>
  <c r="B291" i="9" s="1"/>
  <c r="B304" i="9"/>
  <c r="B313" i="9"/>
  <c r="E312" i="9"/>
  <c r="B312" i="9" s="1"/>
  <c r="F228" i="9" l="1"/>
  <c r="B228" i="9" s="1"/>
  <c r="E24" i="9"/>
  <c r="B24" i="9" s="1"/>
  <c r="H1201" i="1"/>
  <c r="G1201" i="1"/>
  <c r="G336" i="9"/>
  <c r="E336" i="9" s="1"/>
  <c r="B336" i="9" s="1"/>
  <c r="C1182" i="1"/>
  <c r="G1190" i="1"/>
  <c r="H1190" i="1"/>
  <c r="G1295" i="1"/>
  <c r="G1268" i="1"/>
  <c r="E251" i="5"/>
  <c r="I25" i="3" s="1"/>
  <c r="F255" i="5"/>
  <c r="H591" i="1"/>
  <c r="G591" i="1"/>
  <c r="E535" i="4"/>
  <c r="H1401" i="1"/>
  <c r="G1401" i="1"/>
  <c r="F360" i="4"/>
  <c r="C355" i="1"/>
  <c r="F6" i="4"/>
  <c r="H17" i="3"/>
  <c r="C2" i="1"/>
  <c r="K1481" i="9"/>
  <c r="G344" i="9"/>
  <c r="E344" i="9" s="1"/>
  <c r="B344" i="9" s="1"/>
  <c r="C1621" i="1"/>
  <c r="I39" i="3"/>
  <c r="F35" i="6"/>
  <c r="H28" i="3"/>
  <c r="C1431" i="1"/>
  <c r="G338" i="9"/>
  <c r="E338" i="9" s="1"/>
  <c r="B338" i="9" s="1"/>
  <c r="F203" i="5"/>
  <c r="C1207" i="1"/>
  <c r="E69" i="5"/>
  <c r="D1075" i="1"/>
  <c r="I31" i="3"/>
  <c r="D1537" i="1"/>
  <c r="F262" i="4"/>
  <c r="C258" i="1"/>
  <c r="D141" i="6"/>
  <c r="F584" i="4"/>
  <c r="C578" i="1"/>
  <c r="H160" i="1"/>
  <c r="G160" i="1"/>
  <c r="I17" i="3"/>
  <c r="E422" i="4"/>
  <c r="D2" i="1"/>
  <c r="F177" i="5"/>
  <c r="D176" i="5"/>
  <c r="H24" i="3"/>
  <c r="C1181" i="1"/>
  <c r="F69" i="5"/>
  <c r="H23" i="3"/>
  <c r="C1074" i="1"/>
  <c r="F70" i="5"/>
  <c r="F202" i="4"/>
  <c r="C198" i="1"/>
  <c r="F536" i="4"/>
  <c r="D535" i="4"/>
  <c r="C530" i="1"/>
  <c r="F373" i="4"/>
  <c r="C368" i="1"/>
  <c r="F43" i="4"/>
  <c r="C39" i="1"/>
  <c r="E639" i="4"/>
  <c r="D633" i="1" s="1"/>
  <c r="D424" i="1"/>
  <c r="E640" i="4"/>
  <c r="D634" i="1" s="1"/>
  <c r="D529" i="1"/>
  <c r="G343" i="9"/>
  <c r="E343" i="9" s="1"/>
  <c r="H25" i="3"/>
  <c r="C1255" i="1"/>
  <c r="F466" i="4"/>
  <c r="C460" i="1"/>
  <c r="F321" i="4"/>
  <c r="C316" i="1"/>
  <c r="E152" i="4"/>
  <c r="D308" i="4"/>
  <c r="E418" i="4"/>
  <c r="D413" i="1" s="1"/>
  <c r="D355" i="1"/>
  <c r="I24" i="3"/>
  <c r="D1181" i="1"/>
  <c r="F129" i="6"/>
  <c r="C1525" i="1"/>
  <c r="F88" i="5"/>
  <c r="C1093" i="1"/>
  <c r="H1259" i="1"/>
  <c r="G1259" i="1"/>
  <c r="F135" i="5"/>
  <c r="C1140" i="1"/>
  <c r="D6" i="5"/>
  <c r="F648" i="4"/>
  <c r="C642" i="1"/>
  <c r="F571" i="4"/>
  <c r="C565" i="1"/>
  <c r="B346" i="9"/>
  <c r="E345" i="9"/>
  <c r="I10" i="3" s="1"/>
  <c r="F647" i="4"/>
  <c r="C641" i="1"/>
  <c r="D639" i="4"/>
  <c r="F430" i="4"/>
  <c r="C424" i="1"/>
  <c r="F221" i="4"/>
  <c r="C217" i="1"/>
  <c r="F164" i="4"/>
  <c r="E417" i="4"/>
  <c r="D412" i="1" s="1"/>
  <c r="D303" i="1"/>
  <c r="I1559" i="1"/>
  <c r="I1551" i="1"/>
  <c r="D152" i="4"/>
  <c r="G1182" i="1" l="1"/>
  <c r="H1182" i="1"/>
  <c r="F251" i="5"/>
  <c r="E176" i="5"/>
  <c r="D1180" i="1" s="1"/>
  <c r="D1255" i="1"/>
  <c r="E299" i="4"/>
  <c r="I18" i="3"/>
  <c r="D148" i="1"/>
  <c r="E342" i="9"/>
  <c r="B343" i="9"/>
  <c r="H198" i="1"/>
  <c r="G198" i="1"/>
  <c r="C1180" i="1"/>
  <c r="F141" i="6"/>
  <c r="H31" i="3"/>
  <c r="C1537" i="1"/>
  <c r="G348" i="9"/>
  <c r="E348" i="9" s="1"/>
  <c r="H1431" i="1"/>
  <c r="G1431" i="1"/>
  <c r="H9" i="3"/>
  <c r="H1621" i="1"/>
  <c r="G1621" i="1"/>
  <c r="H11" i="3"/>
  <c r="H642" i="1"/>
  <c r="G642" i="1"/>
  <c r="H316" i="1"/>
  <c r="G316" i="1"/>
  <c r="H1255" i="1"/>
  <c r="G1255" i="1"/>
  <c r="H39" i="1"/>
  <c r="G39" i="1"/>
  <c r="H530" i="1"/>
  <c r="G530" i="1"/>
  <c r="E643" i="4"/>
  <c r="D417" i="1"/>
  <c r="H258" i="1"/>
  <c r="G258" i="1"/>
  <c r="H1075" i="1"/>
  <c r="G1075" i="1"/>
  <c r="H1207" i="1"/>
  <c r="G1207" i="1"/>
  <c r="H355" i="1"/>
  <c r="G355" i="1"/>
  <c r="D299" i="4"/>
  <c r="F152" i="4"/>
  <c r="H18" i="3"/>
  <c r="C148" i="1"/>
  <c r="H1093" i="1"/>
  <c r="G1093" i="1"/>
  <c r="H1525" i="1"/>
  <c r="G1525" i="1"/>
  <c r="F535" i="4"/>
  <c r="D640" i="4"/>
  <c r="C529" i="1"/>
  <c r="H1181" i="1"/>
  <c r="G1181" i="1"/>
  <c r="H578" i="1"/>
  <c r="G578" i="1"/>
  <c r="I23" i="3"/>
  <c r="D1074" i="1"/>
  <c r="E6" i="5"/>
  <c r="H424" i="1"/>
  <c r="G424" i="1"/>
  <c r="H1140" i="1"/>
  <c r="G1140" i="1"/>
  <c r="H217" i="1"/>
  <c r="G217" i="1"/>
  <c r="F639" i="4"/>
  <c r="C633" i="1"/>
  <c r="H641" i="1"/>
  <c r="G641" i="1"/>
  <c r="H565" i="1"/>
  <c r="G565" i="1"/>
  <c r="G299" i="9"/>
  <c r="G306" i="9"/>
  <c r="E306" i="9" s="1"/>
  <c r="B306" i="9" s="1"/>
  <c r="F6" i="5"/>
  <c r="C1011" i="1"/>
  <c r="D417" i="4"/>
  <c r="F308" i="4"/>
  <c r="C303" i="1"/>
  <c r="H460" i="1"/>
  <c r="G460" i="1"/>
  <c r="H368" i="1"/>
  <c r="G368" i="1"/>
  <c r="H1074" i="1"/>
  <c r="G1074" i="1"/>
  <c r="H2" i="1"/>
  <c r="G2" i="1"/>
  <c r="D422" i="4"/>
  <c r="D418" i="4"/>
  <c r="F176" i="5" l="1"/>
  <c r="H148" i="1"/>
  <c r="G148" i="1"/>
  <c r="G1537" i="1"/>
  <c r="H1537" i="1"/>
  <c r="F417" i="4"/>
  <c r="C412" i="1"/>
  <c r="H529" i="1"/>
  <c r="G529" i="1"/>
  <c r="D637" i="1"/>
  <c r="N3" i="9"/>
  <c r="I11" i="3"/>
  <c r="F418" i="4"/>
  <c r="C413" i="1"/>
  <c r="K3" i="9"/>
  <c r="I9" i="3"/>
  <c r="D643" i="4"/>
  <c r="F422" i="4"/>
  <c r="C417" i="1"/>
  <c r="H633" i="1"/>
  <c r="G633" i="1"/>
  <c r="H299" i="9"/>
  <c r="E299" i="9" s="1"/>
  <c r="D1011" i="1"/>
  <c r="G1011" i="1" s="1"/>
  <c r="F640" i="4"/>
  <c r="C634" i="1"/>
  <c r="H303" i="1"/>
  <c r="G303" i="1"/>
  <c r="D301" i="4"/>
  <c r="F299" i="4"/>
  <c r="D423" i="4"/>
  <c r="C295" i="1"/>
  <c r="D300" i="4"/>
  <c r="E347" i="9"/>
  <c r="B348" i="9"/>
  <c r="H1180" i="1"/>
  <c r="G1180" i="1"/>
  <c r="E423" i="4"/>
  <c r="E301" i="4"/>
  <c r="D297" i="1" s="1"/>
  <c r="D295" i="1"/>
  <c r="E300" i="4"/>
  <c r="D296" i="1" s="1"/>
  <c r="B299" i="9" l="1"/>
  <c r="D644" i="4"/>
  <c r="D645" i="4" s="1"/>
  <c r="D425" i="4"/>
  <c r="F423" i="4"/>
  <c r="C418" i="1"/>
  <c r="G20" i="9"/>
  <c r="H1011" i="1"/>
  <c r="E644" i="4"/>
  <c r="D420" i="1"/>
  <c r="D418" i="1"/>
  <c r="H20" i="9"/>
  <c r="E424" i="4"/>
  <c r="D419" i="1" s="1"/>
  <c r="H634" i="1"/>
  <c r="G634" i="1"/>
  <c r="H8" i="3"/>
  <c r="D424" i="4"/>
  <c r="H413" i="1"/>
  <c r="G413" i="1"/>
  <c r="H412" i="1"/>
  <c r="G412" i="1"/>
  <c r="H295" i="1"/>
  <c r="G295" i="1"/>
  <c r="H417" i="1"/>
  <c r="G417" i="1"/>
  <c r="F300" i="4"/>
  <c r="C296" i="1"/>
  <c r="F301" i="4"/>
  <c r="C297" i="1"/>
  <c r="F643" i="4"/>
  <c r="C637" i="1"/>
  <c r="M3" i="9" l="1"/>
  <c r="F425" i="4"/>
  <c r="C420" i="1"/>
  <c r="H297" i="1"/>
  <c r="G297" i="1"/>
  <c r="E20" i="9"/>
  <c r="B20" i="9" s="1"/>
  <c r="D646" i="4"/>
  <c r="D649" i="4" s="1"/>
  <c r="F644" i="4"/>
  <c r="C638" i="1"/>
  <c r="C639" i="1"/>
  <c r="H296" i="1"/>
  <c r="G296" i="1"/>
  <c r="H637" i="1"/>
  <c r="G637" i="1"/>
  <c r="H418" i="1"/>
  <c r="G418" i="1"/>
  <c r="F424" i="4"/>
  <c r="C419" i="1"/>
  <c r="D638" i="1"/>
  <c r="E645" i="4"/>
  <c r="F645" i="4" s="1"/>
  <c r="F646" i="4" l="1"/>
  <c r="D650" i="4"/>
  <c r="C640" i="1"/>
  <c r="H420" i="1"/>
  <c r="G420" i="1"/>
  <c r="H19" i="3"/>
  <c r="C643" i="1"/>
  <c r="E649" i="4"/>
  <c r="F649" i="4" s="1"/>
  <c r="D639" i="1"/>
  <c r="H639" i="1" s="1"/>
  <c r="G297" i="9"/>
  <c r="E297" i="9" s="1"/>
  <c r="B297" i="9" s="1"/>
  <c r="H638" i="1"/>
  <c r="G638" i="1"/>
  <c r="D640" i="1"/>
  <c r="H419" i="1"/>
  <c r="G419" i="1"/>
  <c r="H334" i="9"/>
  <c r="G334" i="9"/>
  <c r="E334" i="9" l="1"/>
  <c r="B334" i="9" s="1"/>
  <c r="G639" i="1"/>
  <c r="H640" i="1"/>
  <c r="G640" i="1"/>
  <c r="I20" i="3"/>
  <c r="D644" i="1"/>
  <c r="F650" i="4"/>
  <c r="H20" i="3"/>
  <c r="C644" i="1"/>
  <c r="I19" i="3"/>
  <c r="D643" i="1"/>
  <c r="H7" i="3" s="1"/>
  <c r="E298" i="9" l="1"/>
  <c r="I8" i="3" s="1"/>
  <c r="G643" i="1"/>
  <c r="H644" i="1"/>
  <c r="G644" i="1"/>
  <c r="H643" i="1"/>
  <c r="J3" i="9"/>
  <c r="G295" i="9" l="1"/>
  <c r="L293" i="9"/>
  <c r="F293" i="9" s="1"/>
  <c r="H295" i="9"/>
  <c r="G18" i="9"/>
  <c r="H18" i="9"/>
  <c r="J8" i="9"/>
  <c r="G15" i="9"/>
  <c r="J5" i="9"/>
  <c r="L16" i="9"/>
  <c r="K5" i="9"/>
  <c r="J10" i="9"/>
  <c r="M16" i="9"/>
  <c r="G22" i="9"/>
  <c r="K10" i="9"/>
  <c r="G16" i="9"/>
  <c r="H21" i="9"/>
  <c r="H22" i="9"/>
  <c r="I9" i="9"/>
  <c r="H16" i="9"/>
  <c r="I6" i="9"/>
  <c r="K12" i="9"/>
  <c r="G17" i="9"/>
  <c r="J6" i="9"/>
  <c r="I11" i="9"/>
  <c r="H17" i="9"/>
  <c r="K6" i="9"/>
  <c r="J11" i="9"/>
  <c r="I17" i="9"/>
  <c r="I5" i="9"/>
  <c r="K11" i="9"/>
  <c r="J17" i="9"/>
  <c r="K8" i="9"/>
  <c r="J13" i="9"/>
  <c r="I7" i="9"/>
  <c r="K13" i="9"/>
  <c r="J7" i="9"/>
  <c r="I12" i="9"/>
  <c r="I13" i="9"/>
  <c r="K7" i="9"/>
  <c r="J12" i="9"/>
  <c r="J9" i="9"/>
  <c r="H15" i="9"/>
  <c r="K9" i="9"/>
  <c r="L15" i="9"/>
  <c r="G21" i="9"/>
  <c r="I8" i="9"/>
  <c r="M15" i="9"/>
  <c r="F15" i="9" l="1"/>
  <c r="E21" i="9"/>
  <c r="B21" i="9" s="1"/>
  <c r="E10" i="9"/>
  <c r="B10" i="9" s="1"/>
  <c r="E5" i="9"/>
  <c r="B5" i="9" s="1"/>
  <c r="E11" i="9"/>
  <c r="B11" i="9" s="1"/>
  <c r="E6" i="9"/>
  <c r="B6" i="9" s="1"/>
  <c r="E18" i="9"/>
  <c r="B18" i="9" s="1"/>
  <c r="E16" i="9"/>
  <c r="E15" i="9"/>
  <c r="E12" i="9"/>
  <c r="B12" i="9" s="1"/>
  <c r="E8" i="9"/>
  <c r="B8" i="9" s="1"/>
  <c r="E13" i="9"/>
  <c r="B13" i="9" s="1"/>
  <c r="E7" i="9"/>
  <c r="B7" i="9" s="1"/>
  <c r="E17" i="9"/>
  <c r="B17" i="9" s="1"/>
  <c r="E9" i="9"/>
  <c r="B9" i="9" s="1"/>
  <c r="B293" i="9"/>
  <c r="F23" i="9"/>
  <c r="E22" i="9"/>
  <c r="B22" i="9" s="1"/>
  <c r="F16" i="9"/>
  <c r="E295" i="9"/>
  <c r="F14" i="9" l="1"/>
  <c r="F3" i="9" s="1"/>
  <c r="B295" i="9"/>
  <c r="E23" i="9"/>
  <c r="I7" i="3" s="1"/>
  <c r="E14" i="9"/>
  <c r="I13" i="3" s="1"/>
  <c r="B15" i="9"/>
  <c r="E4" i="9"/>
  <c r="B16" i="9"/>
  <c r="E3" i="9" l="1"/>
</calcChain>
</file>

<file path=xl/sharedStrings.xml><?xml version="1.0" encoding="utf-8"?>
<sst xmlns="http://schemas.openxmlformats.org/spreadsheetml/2006/main" count="4733" uniqueCount="3657">
  <si>
    <t>Obveznik:</t>
  </si>
  <si>
    <t>43693 - JAVNA USTANOVA ZA UPRAVLJANJE ZAŠTIĆENIM PODRUČJIMA I DRUGIM ZAŠTIĆENIM DIJELOVIMA PRIRODE NA PODRUČJU ZAGREBAČKE ŽUPANIJE ZELENI PRSTEN</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</si>
  <si>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</si>
  <si>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</si>
  <si>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</si>
  <si>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</si>
  <si>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</si>
  <si>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</si>
  <si>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</si>
  <si>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</si>
  <si>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</si>
  <si>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</si>
  <si>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</si>
  <si>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</si>
  <si>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</si>
  <si>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</si>
  <si>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</si>
  <si>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</si>
  <si>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</si>
  <si>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</si>
  <si>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</si>
  <si>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</si>
  <si>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</si>
  <si>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</si>
  <si>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</si>
  <si>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</si>
  <si>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</si>
  <si>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</si>
  <si>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</si>
  <si>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</si>
  <si>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</si>
  <si>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</si>
  <si>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</si>
  <si>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</si>
  <si>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</si>
  <si>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</si>
  <si>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</si>
  <si>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</si>
  <si>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</si>
  <si>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</si>
  <si>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</si>
  <si>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</si>
  <si>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</si>
  <si>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</si>
  <si>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</si>
  <si>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</si>
  <si>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</si>
  <si>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</si>
  <si>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</si>
  <si>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</si>
  <si>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</si>
  <si>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</si>
  <si>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</si>
  <si>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</si>
  <si>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</si>
  <si>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</si>
  <si>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</si>
  <si>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</si>
  <si>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</si>
  <si>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</si>
  <si>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</si>
  <si>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</si>
  <si>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</si>
  <si>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</si>
  <si>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</si>
  <si>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</si>
  <si>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</si>
  <si>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</si>
  <si>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</si>
  <si>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</si>
  <si>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</si>
  <si>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</si>
  <si>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</si>
  <si>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</si>
  <si>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</si>
  <si>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</si>
  <si>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</si>
  <si>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</si>
  <si>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</si>
  <si>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</si>
  <si>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</si>
  <si>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</si>
  <si>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</si>
  <si>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</si>
  <si>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</si>
  <si>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</si>
  <si>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</si>
  <si>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</si>
  <si>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</si>
  <si>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</si>
  <si>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</si>
  <si>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</si>
  <si>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</si>
  <si>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</si>
  <si>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</si>
  <si>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</si>
  <si>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</si>
  <si>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</si>
  <si>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</si>
  <si>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</si>
  <si>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</si>
  <si>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</si>
  <si>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</si>
  <si>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</si>
  <si>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</si>
  <si>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</si>
  <si>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</si>
  <si>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</si>
  <si>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</si>
  <si>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</si>
  <si>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</si>
  <si>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</si>
  <si>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</si>
  <si>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</si>
  <si>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</si>
  <si>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</si>
  <si>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</si>
  <si>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</si>
  <si>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</si>
  <si>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</si>
  <si>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</si>
  <si>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</si>
  <si>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</si>
  <si>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</si>
  <si>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</si>
  <si>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</si>
  <si>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</si>
  <si>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</si>
  <si>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</si>
  <si>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</si>
  <si>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</si>
  <si>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</si>
  <si>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</si>
  <si>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</si>
  <si>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</si>
  <si>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</si>
  <si>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</si>
  <si>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</si>
  <si>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</si>
  <si>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</si>
  <si>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</si>
  <si>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</si>
  <si>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</si>
  <si>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</si>
  <si>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</si>
  <si>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</si>
  <si>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</si>
  <si>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</si>
  <si>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</si>
  <si>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</si>
  <si>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</si>
  <si>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</si>
  <si>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</si>
  <si>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</si>
  <si>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</si>
  <si>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</si>
  <si>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</si>
  <si>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</si>
  <si>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</si>
  <si>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</si>
  <si>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</si>
  <si>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</si>
  <si>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</si>
  <si>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</si>
  <si>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</si>
  <si>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</si>
  <si>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</si>
  <si>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</si>
  <si>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</si>
  <si>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</si>
  <si>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</si>
  <si>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</si>
  <si>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</si>
  <si>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</si>
  <si>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</si>
  <si>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</si>
  <si>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</si>
  <si>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</si>
  <si>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</si>
  <si>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</si>
  <si>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</si>
  <si>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</si>
  <si>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</si>
  <si>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</si>
  <si>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</si>
  <si>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</si>
  <si>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</si>
  <si>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</si>
  <si>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</si>
  <si>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</si>
  <si>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</si>
  <si>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</si>
  <si>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</si>
  <si>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</si>
  <si>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</si>
  <si>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</si>
  <si>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</si>
  <si>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</si>
  <si>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</si>
  <si>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</si>
  <si>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</si>
  <si>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</si>
  <si>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</si>
  <si>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</si>
  <si>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</si>
  <si>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</si>
  <si>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</si>
  <si>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</si>
  <si>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</si>
  <si>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</si>
  <si>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</si>
  <si>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</si>
  <si>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</si>
  <si>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</si>
  <si>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</si>
  <si>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</si>
  <si>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</si>
  <si>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</si>
  <si>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</si>
  <si>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</si>
  <si>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</si>
  <si>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</si>
  <si>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</si>
  <si>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</si>
  <si>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</si>
  <si>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</si>
  <si>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</si>
  <si>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</si>
  <si>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</si>
  <si>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</si>
  <si>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</si>
  <si>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</si>
  <si>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</si>
  <si>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</si>
  <si>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</si>
  <si>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</si>
  <si>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</si>
  <si>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</si>
  <si>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</si>
  <si>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</si>
  <si>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</si>
  <si>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</si>
  <si>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</si>
  <si>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</si>
  <si>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</si>
  <si>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</si>
  <si>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</si>
  <si>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</si>
  <si>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</si>
  <si>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</si>
  <si>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</si>
  <si>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</si>
  <si>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</si>
  <si>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</si>
  <si>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</si>
  <si>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</si>
  <si>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</si>
  <si>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</si>
  <si>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</si>
  <si>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</si>
  <si>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</si>
  <si>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</si>
  <si>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</si>
  <si>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</si>
  <si>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</si>
  <si>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</si>
  <si>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</si>
  <si>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</si>
  <si>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</si>
  <si>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</si>
  <si>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</si>
  <si>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</si>
  <si>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</si>
  <si>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</si>
  <si>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</si>
  <si>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</si>
  <si>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</si>
  <si>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</si>
  <si>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</si>
  <si>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</si>
  <si>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</si>
  <si>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</si>
  <si>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</si>
  <si>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</si>
  <si>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</si>
  <si>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</si>
  <si>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</si>
  <si>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</si>
  <si>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</si>
  <si>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</si>
  <si>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</si>
  <si>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</si>
  <si>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</si>
  <si>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</si>
  <si>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</si>
  <si>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</si>
  <si>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</si>
  <si>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</si>
  <si>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</si>
  <si>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</si>
  <si>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</si>
  <si>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</si>
  <si>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</si>
  <si>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</si>
  <si>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</si>
  <si>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</si>
  <si>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</si>
  <si>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</si>
  <si>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</si>
  <si>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</si>
  <si>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</si>
  <si>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</si>
  <si>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</si>
  <si>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</si>
  <si>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</si>
  <si>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</si>
  <si>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</si>
  <si>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</si>
  <si>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</si>
  <si>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</si>
  <si>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</si>
  <si>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</si>
  <si>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</si>
  <si>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</si>
  <si>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</si>
  <si>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</si>
  <si>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</si>
  <si>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</si>
  <si>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</si>
  <si>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</si>
  <si>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</si>
  <si>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</si>
  <si>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</si>
  <si>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</si>
  <si>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</si>
  <si>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</si>
  <si>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</si>
  <si>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</si>
  <si>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</si>
  <si>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</si>
  <si>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</si>
  <si>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</si>
  <si>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</si>
  <si>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</si>
  <si>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</si>
  <si>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</si>
  <si>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</si>
  <si>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</si>
  <si>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</si>
  <si>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</si>
  <si>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</si>
  <si>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</si>
  <si>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</si>
  <si>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</si>
  <si>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</si>
  <si>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</si>
  <si>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</si>
  <si>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</si>
  <si>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</si>
  <si>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</si>
  <si>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</si>
  <si>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</si>
  <si>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</si>
  <si>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</si>
  <si>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</si>
  <si>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</si>
  <si>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</si>
  <si>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</si>
  <si>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</si>
  <si>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</si>
  <si>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</si>
  <si>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</si>
  <si>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</si>
  <si>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</si>
  <si>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</si>
  <si>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</si>
  <si>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</si>
  <si>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</si>
  <si>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</si>
  <si>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</si>
  <si>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</si>
  <si>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</si>
  <si>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</si>
  <si>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</si>
  <si>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</si>
  <si>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</si>
  <si>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</si>
  <si>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</si>
  <si>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</si>
  <si>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</si>
  <si>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</si>
  <si>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</si>
  <si>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</si>
  <si>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</si>
  <si>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</si>
  <si>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</si>
  <si>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</si>
  <si>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</si>
  <si>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</si>
  <si>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</si>
  <si>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</si>
  <si>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</si>
  <si>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</si>
  <si>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</si>
  <si>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</si>
  <si>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</si>
  <si>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</si>
  <si>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</si>
  <si>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</si>
  <si>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</si>
  <si>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</si>
  <si>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</si>
  <si>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</si>
  <si>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</si>
  <si>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</si>
  <si>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</si>
  <si>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</si>
  <si>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</si>
  <si>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</si>
  <si>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</si>
  <si>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</si>
  <si>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</si>
  <si>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</si>
  <si>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</si>
  <si>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</si>
  <si>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</si>
  <si>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</si>
  <si>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</si>
  <si>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</si>
  <si>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</si>
  <si>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</si>
  <si>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</si>
  <si>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</si>
  <si>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</si>
  <si>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</si>
  <si>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</si>
  <si>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</si>
  <si>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</si>
  <si>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</si>
  <si>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</si>
  <si>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</si>
  <si>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</si>
  <si>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</si>
  <si>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</si>
  <si>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</si>
  <si>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</si>
  <si>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</si>
  <si>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</si>
  <si>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</si>
  <si>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</si>
  <si>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</si>
  <si>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</si>
  <si>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</si>
  <si>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</si>
  <si>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</si>
  <si>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</si>
  <si>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</si>
  <si>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</si>
  <si>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</si>
  <si>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</si>
  <si>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</si>
  <si>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</si>
  <si>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</si>
  <si>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</si>
  <si>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</si>
  <si>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</si>
  <si>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</si>
  <si>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</si>
  <si>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</si>
  <si>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</si>
  <si>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</si>
  <si>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</si>
  <si>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</si>
  <si>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</si>
  <si>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</si>
  <si>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</si>
  <si>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</si>
  <si>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</si>
  <si>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</si>
  <si>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</si>
  <si>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</si>
  <si>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</si>
  <si>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</si>
  <si>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</si>
  <si>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</si>
  <si>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</si>
  <si>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</si>
  <si>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</si>
  <si>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</si>
  <si>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</si>
  <si>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</si>
  <si>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</si>
  <si>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</si>
  <si>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</si>
  <si>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</si>
  <si>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</si>
  <si>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</si>
  <si>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</si>
  <si>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</si>
  <si>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</si>
  <si>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</si>
  <si>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</si>
  <si>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</si>
  <si>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</si>
  <si>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</si>
  <si>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</si>
  <si>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</si>
  <si>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</si>
  <si>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</si>
  <si>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</si>
  <si>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</si>
  <si>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</si>
  <si>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</si>
  <si>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</si>
  <si>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</si>
  <si>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</si>
  <si>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</si>
  <si>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</si>
  <si>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</si>
  <si>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</si>
  <si>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</si>
  <si>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</si>
  <si>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</si>
  <si>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</si>
  <si>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</si>
  <si>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</si>
  <si>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</si>
  <si>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</si>
  <si>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</si>
  <si>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</si>
  <si>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</si>
  <si>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</si>
  <si>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</si>
  <si>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</si>
  <si>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</si>
  <si>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</si>
  <si>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</si>
  <si>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</si>
  <si>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</si>
  <si>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</si>
  <si>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</si>
  <si>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</si>
  <si>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</si>
  <si>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</si>
  <si>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</si>
  <si>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</si>
  <si>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</si>
  <si>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</si>
  <si>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</si>
  <si>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</si>
  <si>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</si>
  <si>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</si>
  <si>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</si>
  <si>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</si>
  <si>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</si>
  <si>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</si>
  <si>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</si>
  <si>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</si>
  <si>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</si>
  <si>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</si>
  <si>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</si>
  <si>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</si>
  <si>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</si>
  <si>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</si>
  <si>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</si>
  <si>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</si>
  <si>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</si>
  <si>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</si>
  <si>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</si>
  <si>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</si>
  <si>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</si>
  <si>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</si>
  <si>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</si>
  <si>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</si>
  <si>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</si>
  <si>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</si>
  <si>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</si>
  <si>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</si>
  <si>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</si>
  <si>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</si>
  <si>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</si>
  <si>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</si>
  <si>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</si>
  <si>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</si>
  <si>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</si>
  <si>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</si>
  <si>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</si>
  <si>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</si>
  <si>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</si>
  <si>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</si>
  <si>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</si>
  <si>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</si>
  <si>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</si>
  <si>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</si>
  <si>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</si>
  <si>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</si>
  <si>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</si>
  <si>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</si>
  <si>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</si>
  <si>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</si>
  <si>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</si>
  <si>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</si>
  <si>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</si>
  <si>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</si>
  <si>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</si>
  <si>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</si>
  <si>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</si>
  <si>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</si>
  <si>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</si>
  <si>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</si>
  <si>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</si>
  <si>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</si>
  <si>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</si>
  <si>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</si>
  <si>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</si>
  <si>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</si>
  <si>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</si>
  <si>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</si>
  <si>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</si>
  <si>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</si>
  <si>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</si>
  <si>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</si>
  <si>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</si>
  <si>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</si>
  <si>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</si>
  <si>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</si>
  <si>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</si>
  <si>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</si>
  <si>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</si>
  <si>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</si>
  <si>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</si>
  <si>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</si>
  <si>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</si>
  <si>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</si>
  <si>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</si>
  <si>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</si>
  <si>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</si>
  <si>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</si>
  <si>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</si>
  <si>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</si>
  <si>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</si>
  <si>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</si>
  <si>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</si>
  <si>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</si>
  <si>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</si>
  <si>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</si>
  <si>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</si>
  <si>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</si>
  <si>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</si>
  <si>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</si>
  <si>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</si>
  <si>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</si>
  <si>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</si>
  <si>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</si>
  <si>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</si>
  <si>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</si>
  <si>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</si>
  <si>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</si>
  <si>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</si>
  <si>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</si>
  <si>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</si>
  <si>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</si>
  <si>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</si>
  <si>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</si>
  <si>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</si>
  <si>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</si>
  <si>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</si>
  <si>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</si>
  <si>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</si>
  <si>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</si>
  <si>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</si>
  <si>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</si>
  <si>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</si>
  <si>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</si>
  <si>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</si>
  <si>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</si>
  <si>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</si>
  <si>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</si>
  <si>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</si>
  <si>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</si>
  <si>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</si>
  <si>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</si>
  <si>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</si>
  <si>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</si>
  <si>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</si>
  <si>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</si>
  <si>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</si>
  <si>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</si>
  <si>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</si>
  <si>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</si>
  <si>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</si>
  <si>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</si>
  <si>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</si>
  <si>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</si>
  <si>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</si>
  <si>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</si>
  <si>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</si>
  <si>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</si>
  <si>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</si>
  <si>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</si>
  <si>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</si>
  <si>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</si>
  <si>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</si>
  <si>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</si>
  <si>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</si>
  <si>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</si>
  <si>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</si>
  <si>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</si>
  <si>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</si>
  <si>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</si>
  <si>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</si>
  <si>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</si>
  <si>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</si>
  <si>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</si>
  <si>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</si>
  <si>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</si>
  <si>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</si>
  <si>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</si>
  <si>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</si>
  <si>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</si>
  <si>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</si>
  <si>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</si>
  <si>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</si>
  <si>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</si>
  <si>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</si>
  <si>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</si>
  <si>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</si>
  <si>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</si>
  <si>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</si>
  <si>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</si>
  <si>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</si>
  <si>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</si>
  <si>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</si>
  <si>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</si>
  <si>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</si>
  <si>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</si>
  <si>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</si>
  <si>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</si>
  <si>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</si>
  <si>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</si>
  <si>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</si>
  <si>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</si>
  <si>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</si>
  <si>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</si>
  <si>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</si>
  <si>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</si>
  <si>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</si>
  <si>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</si>
  <si>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</si>
  <si>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</si>
  <si>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</si>
  <si>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</si>
  <si>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</si>
  <si>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</si>
  <si>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</si>
  <si>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</si>
  <si>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</si>
  <si>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</si>
  <si>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</si>
  <si>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</si>
  <si>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</si>
  <si>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</si>
  <si>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</si>
  <si>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</si>
  <si>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</si>
  <si>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</si>
  <si>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</si>
  <si>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</si>
  <si>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</si>
  <si>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</si>
  <si>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</si>
  <si>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</si>
  <si>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</si>
  <si>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</si>
  <si>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</si>
  <si>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</si>
  <si>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</si>
  <si>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</si>
  <si>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</si>
  <si>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</si>
  <si>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</si>
  <si>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</si>
  <si>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</si>
  <si>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</si>
  <si>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</si>
  <si>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</si>
  <si>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</si>
  <si>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</si>
  <si>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</si>
  <si>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</si>
  <si>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</si>
  <si>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</si>
  <si>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</si>
  <si>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</si>
  <si>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</si>
  <si>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</si>
  <si>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</si>
  <si>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</si>
  <si>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</si>
  <si>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</si>
  <si>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</si>
  <si>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</si>
  <si>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</si>
  <si>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</si>
  <si>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</si>
  <si>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</si>
  <si>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</si>
  <si>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</si>
  <si>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</si>
  <si>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</si>
  <si>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</si>
  <si>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</si>
  <si>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</si>
  <si>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</si>
  <si>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</si>
  <si>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</si>
  <si>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</si>
  <si>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</si>
  <si>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</si>
  <si>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</si>
  <si>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</si>
  <si>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</si>
  <si>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</si>
  <si>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</si>
  <si>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</si>
  <si>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</si>
  <si>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</si>
  <si>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</si>
  <si>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</si>
  <si>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</si>
  <si>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</si>
  <si>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</si>
  <si>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</si>
  <si>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</si>
  <si>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</si>
  <si>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</si>
  <si>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</si>
  <si>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</si>
  <si>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</si>
  <si>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</si>
  <si>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</si>
  <si>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</si>
  <si>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</si>
  <si>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</si>
  <si>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</si>
  <si>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</si>
  <si>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</si>
  <si>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</si>
  <si>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</si>
  <si>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</si>
  <si>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</si>
  <si>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</si>
  <si>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</si>
  <si>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</si>
  <si>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</si>
  <si>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</si>
  <si>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</si>
  <si>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</si>
  <si>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</si>
  <si>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</si>
  <si>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</si>
  <si>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</si>
  <si>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</si>
  <si>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</si>
  <si>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</si>
  <si>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</si>
  <si>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</si>
  <si>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</si>
  <si>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</si>
  <si>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</si>
  <si>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</si>
  <si>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</si>
  <si>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</si>
  <si>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</si>
  <si>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</si>
  <si>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</si>
  <si>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</si>
  <si>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</si>
  <si>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</si>
  <si>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</si>
  <si>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</si>
  <si>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</si>
  <si>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</si>
  <si>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</si>
  <si>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</si>
  <si>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</si>
  <si>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</si>
  <si>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</si>
  <si>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</si>
  <si>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</si>
  <si>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</si>
  <si>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</si>
  <si>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</si>
  <si>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</si>
  <si>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</si>
  <si>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</si>
  <si>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</si>
  <si>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</si>
  <si>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</si>
  <si>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</si>
  <si>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</si>
  <si>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</si>
  <si>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</si>
  <si>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</si>
  <si>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</si>
  <si>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</si>
  <si>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</si>
  <si>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</si>
  <si>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</si>
  <si>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</si>
  <si>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</si>
  <si>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</si>
  <si>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</si>
  <si>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</si>
  <si>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</si>
  <si>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</si>
  <si>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</si>
  <si>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</si>
  <si>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</si>
  <si>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</si>
  <si>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</si>
  <si>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</si>
  <si>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</si>
  <si>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</si>
  <si>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</si>
  <si>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</si>
  <si>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</si>
  <si>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</si>
  <si>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</si>
  <si>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</si>
  <si>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</si>
  <si>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</si>
  <si>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</si>
  <si>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</si>
  <si>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</si>
  <si>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</si>
  <si>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</si>
  <si>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</si>
  <si>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</si>
  <si>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</si>
  <si>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</si>
  <si>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</si>
  <si>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</si>
  <si>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</si>
  <si>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</si>
  <si>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</si>
  <si>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</si>
  <si>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</si>
  <si>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</si>
  <si>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</si>
  <si>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</si>
  <si>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</si>
  <si>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</si>
  <si>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</si>
  <si>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</si>
  <si>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</si>
  <si>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</si>
  <si>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</si>
  <si>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</si>
  <si>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</si>
  <si>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</si>
  <si>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</si>
  <si>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</si>
  <si>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</si>
  <si>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</si>
  <si>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</si>
  <si>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</si>
  <si>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</si>
  <si>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</si>
  <si>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</si>
  <si>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</si>
  <si>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</si>
  <si>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</si>
  <si>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</si>
  <si>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</si>
  <si>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</si>
  <si>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</si>
  <si>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</si>
  <si>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</si>
  <si>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</si>
  <si>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</si>
  <si>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</si>
  <si>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</si>
  <si>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</si>
  <si>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</si>
  <si>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</si>
  <si>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</si>
  <si>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</si>
  <si>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</si>
  <si>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</si>
  <si>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</si>
  <si>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</si>
  <si>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</si>
  <si>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</si>
  <si>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</si>
  <si>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</si>
  <si>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</si>
  <si>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</si>
  <si>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</si>
  <si>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</si>
  <si>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</si>
  <si>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</si>
  <si>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</si>
  <si>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</si>
  <si>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</si>
  <si>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</si>
  <si>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</si>
  <si>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</si>
  <si>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</si>
  <si>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</si>
  <si>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</si>
  <si>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</si>
  <si>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</si>
  <si>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</si>
  <si>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</si>
  <si>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</si>
  <si>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</si>
  <si>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</si>
  <si>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</si>
  <si>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</si>
  <si>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</si>
  <si>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</si>
  <si>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</si>
  <si>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</si>
  <si>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</si>
  <si>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</si>
  <si>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</si>
  <si>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</si>
  <si>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</si>
  <si>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</si>
  <si>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</si>
  <si>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</si>
  <si>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</si>
  <si>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</si>
  <si>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</si>
  <si>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</si>
  <si>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</si>
  <si>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</si>
  <si>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</si>
  <si>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</si>
  <si>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</si>
  <si>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</si>
  <si>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</si>
  <si>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</si>
  <si>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</si>
  <si>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</si>
  <si>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</si>
  <si>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</si>
  <si>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</si>
  <si>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</si>
  <si>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</si>
  <si>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</si>
  <si>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</si>
  <si>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</si>
  <si>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</si>
  <si>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</si>
  <si>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</si>
  <si>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</si>
  <si>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</si>
  <si>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</si>
  <si>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</si>
  <si>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</si>
  <si>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</si>
  <si>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</si>
  <si>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</si>
  <si>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</si>
  <si>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</si>
  <si>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</si>
  <si>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</si>
  <si>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</si>
  <si>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</si>
  <si>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</si>
  <si>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</si>
  <si>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</si>
  <si>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</si>
  <si>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</si>
  <si>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</si>
  <si>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</si>
  <si>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</si>
  <si>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</si>
  <si>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</si>
  <si>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</si>
  <si>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</si>
  <si>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</si>
  <si>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</si>
  <si>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</si>
  <si>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</si>
  <si>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</si>
  <si>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</si>
  <si>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</si>
  <si>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</si>
  <si>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</si>
  <si>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</si>
  <si>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</si>
  <si>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</si>
  <si>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</si>
  <si>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</si>
  <si>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</si>
  <si>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</si>
  <si>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</si>
  <si>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</si>
  <si>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</si>
  <si>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</si>
  <si>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</si>
  <si>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</si>
  <si>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</si>
  <si>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</si>
  <si>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</si>
  <si>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</si>
  <si>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</si>
  <si>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</si>
  <si>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</si>
  <si>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</si>
  <si>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</si>
  <si>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</si>
  <si>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</si>
  <si>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</si>
  <si>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</si>
  <si>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</si>
  <si>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</si>
  <si>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</si>
  <si>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</si>
  <si>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</si>
  <si>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</si>
  <si>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</si>
  <si>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</si>
  <si>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</si>
  <si>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</si>
  <si>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</si>
  <si>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</si>
  <si>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</si>
  <si>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</si>
  <si>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</si>
  <si>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</si>
  <si>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</si>
  <si>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</si>
  <si>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</si>
  <si>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</si>
  <si>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</si>
  <si>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</si>
  <si>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</si>
  <si>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</si>
  <si>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</si>
  <si>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</si>
  <si>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</si>
  <si>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</si>
  <si>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</si>
  <si>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</si>
  <si>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</si>
  <si>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</si>
  <si>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</si>
  <si>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</si>
  <si>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</si>
  <si>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</si>
  <si>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</si>
  <si>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</si>
  <si>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</si>
  <si>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</si>
  <si>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</si>
  <si>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</si>
  <si>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</si>
  <si>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</si>
  <si>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</si>
  <si>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</si>
  <si>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</si>
  <si>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</si>
  <si>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</si>
  <si>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</si>
  <si>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</si>
  <si>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</si>
  <si>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</si>
  <si>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</si>
  <si>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</si>
  <si>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</si>
  <si>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</si>
  <si>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</si>
  <si>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</si>
  <si>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</si>
  <si>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</si>
  <si>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</si>
  <si>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</si>
  <si>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</si>
  <si>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</si>
  <si>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</si>
  <si>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</si>
  <si>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</si>
  <si>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</si>
  <si>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</si>
  <si>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</si>
  <si>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</si>
  <si>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</si>
  <si>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</si>
  <si>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</si>
  <si>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</si>
  <si>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</si>
  <si>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</si>
  <si>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</si>
  <si>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</si>
  <si>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</si>
  <si>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</si>
  <si>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</si>
  <si>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</si>
  <si>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</si>
  <si>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</si>
  <si>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</si>
  <si>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</si>
  <si>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</si>
  <si>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</si>
  <si>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</si>
  <si>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</si>
  <si>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</si>
  <si>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</si>
  <si>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</si>
  <si>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</si>
  <si>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</si>
  <si>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</si>
  <si>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</si>
  <si>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</si>
  <si>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</si>
  <si>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</si>
  <si>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</si>
  <si>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</si>
  <si>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</si>
  <si>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</si>
  <si>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</si>
  <si>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</si>
  <si>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</si>
  <si>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</si>
  <si>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</si>
  <si>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</si>
  <si>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</si>
  <si>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</si>
  <si>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</si>
  <si>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</si>
  <si>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</si>
  <si>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</si>
  <si>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</si>
  <si>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</si>
  <si>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</si>
  <si>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</si>
  <si>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</si>
  <si>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</si>
  <si>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</si>
  <si>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</si>
  <si>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</si>
  <si>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</si>
  <si>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</si>
  <si>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</si>
  <si>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</si>
  <si>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</si>
  <si>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</si>
  <si>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</si>
  <si>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</si>
  <si>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</si>
  <si>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</si>
  <si>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</si>
  <si>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</si>
  <si>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</si>
  <si>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</si>
  <si>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</si>
  <si>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</si>
  <si>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</si>
  <si>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</si>
  <si>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</si>
  <si>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</si>
  <si>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</si>
  <si>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</si>
  <si>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</si>
  <si>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</si>
  <si>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</si>
  <si>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</si>
  <si>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</si>
  <si>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</si>
  <si>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</si>
  <si>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</si>
  <si>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</si>
  <si>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</si>
  <si>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</si>
  <si>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</si>
  <si>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</si>
  <si>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</si>
  <si>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</si>
  <si>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</si>
  <si>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</si>
  <si>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</si>
  <si>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</si>
  <si>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</si>
  <si>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</si>
  <si>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</si>
  <si>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</si>
  <si>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</si>
  <si>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</si>
  <si>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</si>
  <si>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</si>
  <si>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</si>
  <si>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</si>
  <si>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</si>
  <si>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</si>
  <si>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</si>
  <si>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</si>
  <si>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</si>
  <si>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</si>
  <si>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</si>
  <si>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</si>
  <si>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</si>
  <si>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</si>
  <si>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</si>
  <si>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</si>
  <si>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</si>
  <si>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</si>
  <si>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</si>
  <si>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</si>
  <si>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</si>
  <si>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</si>
  <si>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</si>
  <si>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</si>
  <si>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</si>
  <si>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</si>
  <si>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</si>
  <si>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</si>
  <si>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</si>
  <si>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</si>
  <si>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</si>
  <si>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</si>
  <si>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</si>
  <si>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</si>
  <si>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</si>
  <si>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</si>
  <si>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</si>
  <si>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</si>
  <si>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</si>
  <si>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</si>
  <si>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</si>
  <si>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</si>
  <si>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</si>
  <si>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</si>
  <si>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</si>
  <si>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</si>
  <si>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</si>
  <si>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</si>
  <si>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</si>
  <si>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</si>
  <si>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</si>
  <si>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</si>
  <si>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</si>
  <si>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</si>
  <si>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</si>
  <si>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</si>
  <si>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</si>
  <si>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</si>
  <si>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</si>
  <si>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</si>
  <si>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</si>
  <si>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</si>
  <si>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</si>
  <si>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</si>
  <si>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</si>
  <si>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</si>
  <si>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</si>
  <si>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</si>
  <si>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</si>
  <si>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</si>
  <si>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</si>
  <si>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</si>
  <si>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</si>
  <si>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</si>
  <si>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</si>
  <si>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</si>
  <si>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</si>
  <si>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</si>
  <si>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</si>
  <si>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</si>
  <si>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</si>
  <si>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</si>
  <si>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</si>
  <si>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</si>
  <si>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</si>
  <si>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</si>
  <si>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</si>
  <si>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</si>
  <si>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</si>
  <si>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</si>
  <si>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</si>
  <si>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</si>
  <si>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</si>
  <si>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</si>
  <si>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</si>
  <si>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</si>
  <si>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</si>
  <si>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</si>
  <si>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</si>
  <si>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</si>
  <si>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</si>
  <si>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</si>
  <si>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</si>
  <si>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</si>
  <si>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</si>
  <si>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</si>
  <si>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</si>
  <si>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</si>
  <si>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</si>
  <si>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</si>
  <si>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</si>
  <si>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</si>
  <si>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</si>
  <si>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</si>
  <si>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</si>
  <si>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</si>
  <si>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</si>
  <si>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</si>
  <si>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</si>
  <si>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</si>
  <si>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</si>
  <si>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</si>
  <si>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</si>
  <si>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</si>
  <si>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</si>
  <si>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</si>
  <si>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</si>
  <si>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</si>
  <si>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</si>
  <si>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</si>
  <si>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</si>
  <si>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</si>
  <si>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</si>
  <si>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</si>
  <si>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</si>
  <si>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</si>
  <si>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</si>
  <si>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</si>
  <si>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</si>
  <si>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</si>
  <si>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</si>
  <si>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</si>
  <si>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</si>
  <si>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</si>
  <si>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</si>
  <si>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</si>
  <si>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</si>
  <si>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</si>
  <si>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</si>
  <si>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</si>
  <si>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</si>
  <si>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</si>
  <si>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</si>
  <si>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</si>
  <si>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</si>
  <si>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</si>
  <si>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</si>
  <si>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</si>
  <si>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</si>
  <si>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</si>
  <si>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</si>
  <si>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</si>
  <si>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</si>
  <si>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</si>
  <si>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</si>
  <si>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</si>
  <si>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</si>
  <si>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</si>
  <si>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</si>
  <si>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</si>
  <si>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</si>
  <si>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</si>
  <si>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</si>
  <si>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</si>
  <si>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</si>
  <si>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</si>
  <si>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</si>
  <si>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</si>
  <si>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</si>
  <si>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</si>
  <si>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</si>
  <si>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</si>
  <si>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</si>
  <si>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</si>
  <si>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</si>
  <si>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</si>
  <si>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</si>
  <si>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</si>
  <si>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</si>
  <si>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</si>
  <si>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</si>
  <si>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</si>
  <si>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</si>
  <si>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</si>
  <si>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</si>
  <si>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</si>
  <si>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</si>
  <si>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</si>
  <si>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</si>
  <si>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</si>
  <si>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</si>
  <si>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</si>
  <si>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</si>
  <si>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</si>
  <si>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</si>
  <si>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</si>
  <si>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</si>
  <si>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</si>
  <si>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</si>
  <si>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</si>
  <si>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</si>
  <si>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</si>
  <si>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</si>
  <si>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</si>
  <si>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</si>
  <si>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</si>
  <si>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</si>
  <si>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</si>
  <si>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</si>
  <si>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</si>
  <si>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</si>
  <si>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</si>
  <si>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</si>
  <si>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</si>
  <si>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</si>
  <si>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</si>
  <si>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</si>
  <si>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</si>
  <si>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</si>
  <si>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</si>
  <si>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</si>
  <si>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</si>
  <si>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</si>
  <si>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</si>
  <si>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</si>
  <si>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</si>
  <si>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</si>
  <si>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</si>
  <si>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</si>
  <si>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</si>
  <si>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</si>
  <si>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</si>
  <si>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</si>
  <si>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</si>
  <si>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</si>
  <si>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</si>
  <si>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</si>
  <si>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</si>
  <si>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</si>
  <si>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</si>
  <si>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</si>
  <si>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</si>
  <si>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</si>
  <si>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</si>
  <si>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</si>
  <si>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</si>
  <si>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</si>
  <si>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</si>
  <si>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</si>
  <si>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</si>
  <si>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</si>
  <si>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</si>
  <si>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</si>
  <si>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</si>
  <si>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</si>
  <si>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</si>
  <si>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</si>
  <si>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</si>
  <si>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</si>
  <si>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</si>
  <si>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</si>
  <si>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</si>
  <si>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</si>
  <si>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</si>
  <si>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</si>
  <si>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</si>
  <si>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</si>
  <si>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</si>
  <si>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</si>
  <si>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</si>
  <si>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</si>
  <si>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</si>
  <si>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</si>
  <si>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</si>
  <si>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</si>
  <si>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</si>
  <si>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</si>
  <si>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</si>
  <si>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</si>
  <si>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</si>
  <si>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</si>
  <si>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</si>
  <si>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</si>
  <si>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</si>
  <si>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</si>
  <si>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</si>
  <si>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</si>
  <si>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</si>
  <si>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</si>
  <si>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</si>
  <si>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</si>
  <si>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</si>
  <si>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</si>
  <si>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</si>
  <si>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</si>
  <si>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</si>
  <si>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</si>
  <si>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</si>
  <si>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</si>
  <si>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</si>
  <si>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</si>
  <si>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</si>
  <si>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</si>
  <si>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</si>
  <si>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</si>
  <si>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</si>
  <si>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</si>
  <si>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</si>
  <si>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</si>
  <si>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</si>
  <si>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</si>
  <si>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</si>
  <si>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</si>
  <si>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</si>
  <si>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</si>
  <si>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</si>
  <si>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</si>
  <si>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</si>
  <si>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</si>
  <si>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</si>
  <si>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</si>
  <si>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</si>
  <si>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</si>
  <si>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</si>
  <si>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</si>
  <si>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</si>
  <si>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</si>
  <si>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</si>
  <si>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</si>
  <si>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</si>
  <si>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</si>
  <si>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</si>
  <si>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</si>
  <si>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</si>
  <si>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</si>
  <si>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</si>
  <si>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</si>
  <si>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</si>
  <si>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</si>
  <si>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</si>
  <si>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</si>
  <si>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</si>
  <si>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</si>
  <si>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</si>
  <si>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</si>
  <si>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</si>
  <si>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</si>
  <si>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</si>
  <si>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</si>
  <si>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</si>
  <si>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</si>
  <si>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</si>
  <si>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</si>
  <si>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</si>
  <si>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</si>
  <si>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</si>
  <si>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</si>
  <si>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</si>
  <si>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</si>
  <si>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</si>
  <si>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</si>
  <si>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</si>
  <si>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</si>
  <si>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</si>
  <si>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</si>
  <si>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</si>
  <si>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</si>
  <si>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</si>
  <si>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</si>
  <si>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</si>
  <si>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</si>
  <si>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</si>
  <si>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</si>
  <si>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</si>
  <si>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</si>
  <si>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</si>
  <si>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</si>
  <si>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</si>
  <si>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</si>
  <si>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</si>
  <si>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</si>
  <si>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</si>
  <si>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</si>
  <si>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</si>
  <si>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</si>
  <si>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</si>
  <si>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</si>
  <si>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</si>
  <si>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</si>
  <si>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</si>
  <si>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</si>
  <si>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</si>
  <si>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</si>
  <si>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</si>
  <si>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</si>
  <si>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</si>
  <si>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</si>
  <si>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</si>
  <si>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</si>
  <si>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</si>
  <si>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</si>
  <si>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</si>
  <si>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</si>
  <si>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</si>
  <si>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</si>
  <si>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</si>
  <si>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</si>
  <si>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</si>
  <si>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</si>
  <si>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</si>
  <si>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</si>
  <si>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</si>
  <si>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</si>
  <si>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</si>
  <si>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</si>
  <si>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</si>
  <si>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</si>
  <si>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</si>
  <si>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</si>
  <si>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</si>
  <si>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</si>
  <si>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</si>
  <si>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</si>
  <si>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</si>
  <si>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</si>
  <si>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</si>
  <si>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</si>
  <si>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</si>
  <si>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</si>
  <si>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</si>
  <si>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</si>
  <si>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</si>
  <si>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</si>
  <si>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</si>
  <si>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</si>
  <si>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</si>
  <si>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</si>
  <si>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</si>
  <si>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</si>
  <si>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</si>
  <si>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</si>
  <si>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</si>
  <si>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</si>
  <si>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</si>
  <si>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</si>
  <si>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</si>
  <si>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</si>
  <si>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</si>
  <si>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</si>
  <si>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</si>
  <si>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</si>
  <si>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</si>
  <si>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</si>
  <si>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</si>
  <si>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</si>
  <si>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</si>
  <si>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</si>
  <si>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</si>
  <si>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</si>
  <si>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</si>
  <si>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</si>
  <si>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</si>
  <si>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</si>
  <si>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</si>
  <si>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</si>
  <si>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</si>
  <si>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</si>
  <si>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</si>
  <si>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</si>
  <si>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</si>
  <si>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</si>
  <si>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</si>
  <si>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</si>
  <si>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</si>
  <si>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</si>
  <si>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</si>
  <si>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</si>
  <si>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</si>
  <si>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</si>
  <si>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</si>
  <si>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</si>
  <si>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</si>
  <si>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</si>
  <si>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</si>
  <si>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</si>
  <si>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</si>
  <si>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</si>
  <si>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</si>
  <si>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</si>
  <si>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</si>
  <si>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</si>
  <si>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</si>
  <si>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</si>
  <si>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</si>
  <si>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</si>
  <si>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</si>
  <si>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</si>
  <si>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</si>
  <si>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</si>
  <si>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</si>
  <si>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</si>
  <si>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</si>
  <si>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</si>
  <si>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</si>
  <si>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</si>
  <si>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</si>
  <si>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</si>
  <si>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</si>
  <si>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</si>
  <si>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</si>
  <si>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</si>
  <si>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</si>
  <si>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</si>
  <si>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</si>
  <si>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</si>
  <si>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</si>
  <si>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</si>
  <si>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</si>
  <si>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</si>
  <si>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</si>
  <si>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</si>
  <si>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</si>
  <si>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</si>
  <si>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</si>
  <si>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</si>
  <si>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</si>
  <si>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</si>
  <si>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</si>
  <si>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</si>
  <si>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</si>
  <si>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</si>
  <si>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</si>
  <si>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</si>
  <si>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</si>
  <si>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</si>
  <si>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</si>
  <si>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</si>
  <si>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</si>
  <si>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</si>
  <si>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</si>
  <si>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</si>
  <si>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</si>
  <si>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</si>
  <si>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</si>
  <si>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</si>
  <si>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</si>
  <si>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</si>
  <si>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</si>
  <si>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</si>
  <si>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</si>
  <si>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</si>
  <si>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</si>
  <si>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</si>
  <si>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</si>
  <si>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</si>
  <si>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</si>
  <si>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</si>
  <si>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</si>
  <si>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</si>
  <si>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</si>
  <si>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</si>
  <si>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</si>
  <si>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</si>
  <si>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</si>
  <si>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</si>
  <si>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</si>
  <si>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</si>
  <si>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</si>
  <si>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</si>
  <si>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</si>
  <si>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</si>
  <si>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</si>
  <si>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</si>
  <si>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</si>
  <si>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</si>
  <si>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</si>
  <si>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</si>
  <si>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</si>
  <si>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</si>
  <si>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</si>
  <si>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</si>
  <si>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</si>
  <si>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</si>
  <si>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</si>
  <si>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</si>
  <si>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</si>
  <si>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</si>
  <si>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</si>
  <si>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</si>
  <si>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</si>
  <si>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</si>
  <si>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</si>
  <si>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</si>
  <si>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</si>
  <si>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</si>
  <si>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</si>
  <si>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</si>
  <si>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</si>
  <si>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</si>
  <si>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</si>
  <si>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</si>
  <si>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</si>
  <si>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</si>
  <si>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</si>
  <si>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</si>
  <si>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</si>
  <si>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</si>
  <si>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</si>
  <si>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</si>
  <si>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</si>
  <si>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</si>
  <si>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</si>
  <si>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</si>
  <si>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</si>
  <si>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</si>
  <si>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</si>
  <si>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</si>
  <si>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</si>
  <si>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</si>
  <si>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</si>
  <si>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</si>
  <si>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</si>
  <si>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</si>
  <si>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</si>
  <si>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</si>
  <si>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</si>
  <si>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</si>
  <si>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</si>
  <si>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</si>
  <si>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</si>
  <si>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</si>
  <si>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</si>
  <si>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</si>
  <si>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</si>
  <si>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</si>
  <si>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</si>
  <si>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</si>
  <si>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</si>
  <si>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</si>
  <si>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</si>
  <si>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</si>
  <si>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</si>
  <si>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</si>
  <si>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</si>
  <si>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</si>
  <si>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</si>
  <si>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</si>
  <si>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</si>
  <si>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</si>
  <si>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</si>
  <si>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</si>
  <si>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</si>
  <si>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</si>
  <si>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</si>
  <si>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</si>
  <si>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</si>
  <si>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</si>
  <si>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</si>
  <si>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</si>
  <si>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</si>
  <si>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</si>
  <si>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</si>
  <si>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</si>
  <si>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</si>
  <si>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</si>
  <si>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</si>
  <si>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</si>
  <si>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</si>
  <si>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</si>
  <si>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</si>
  <si>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</si>
  <si>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</si>
  <si>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</si>
  <si>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</si>
  <si>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</si>
  <si>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</si>
  <si>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</si>
  <si>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ZA UPRAVLJANJE ZAŠTIĆENIM PODRUČJIMA I DRUGIM ZAŠTIĆENIM DIJELOVIMA PRIRODE NA PODRUČJU ZAGREBAČKE ŽUPANIJE ZELENI PRSTEN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</si>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</sst>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
      <patternFill patternType="solid">
        <fgColor theme="4" tint="0.799920651875362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6">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36" fillId="0" borderId="74" xfId="0" quotePrefix="1" applyNumberFormat="1" applyFont="1" applyBorder="1" applyAlignment="1">
      <alignment horizontal="right" vertical="center" shrinkToFit="1"/>
      <protection locked="0"/>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765142.13</v>
      </c>
      <c r="D2" s="7">
        <f>'PR-RAS'!E6</f>
        <v>848828.46000000008</v>
      </c>
      <c r="E2" s="7">
        <v>0</v>
      </c>
      <c r="F2" s="7">
        <v>0</v>
      </c>
      <c r="G2" s="8">
        <f t="shared" ref="G2:G65" si="0">(B2/1000)*(C2*1+D2*2)</f>
        <v>2462.7990500000005</v>
      </c>
      <c r="H2" s="8">
        <f t="shared" ref="H2:H65" si="1">ABS(C2-ROUND(C2,0))+ABS(D2-ROUND(D2,0))</f>
        <v>0.59000000008381903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180357.22</v>
      </c>
      <c r="D45" s="2">
        <f>'PR-RAS'!E49</f>
        <v>107168.11</v>
      </c>
      <c r="E45" s="2">
        <v>0</v>
      </c>
      <c r="F45" s="2">
        <v>0</v>
      </c>
      <c r="G45" s="3">
        <f t="shared" si="0"/>
        <v>17366.51136</v>
      </c>
      <c r="H45" s="3">
        <f t="shared" si="1"/>
        <v>0.33000000000174623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19469.64</v>
      </c>
      <c r="E49" s="2">
        <v>0</v>
      </c>
      <c r="F49" s="2">
        <v>0</v>
      </c>
      <c r="G49" s="3">
        <f t="shared" si="0"/>
        <v>1869.0854400000001</v>
      </c>
      <c r="H49" s="3">
        <f t="shared" si="1"/>
        <v>0.36000000000058208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19469.64</v>
      </c>
      <c r="E50" s="2">
        <v>0</v>
      </c>
      <c r="F50" s="2">
        <v>0</v>
      </c>
      <c r="G50" s="3">
        <f t="shared" si="0"/>
        <v>1908.0247200000001</v>
      </c>
      <c r="H50" s="3">
        <f t="shared" si="1"/>
        <v>0.36000000000058208</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87141.01</v>
      </c>
      <c r="E57" s="2">
        <v>0</v>
      </c>
      <c r="F57" s="2">
        <v>0</v>
      </c>
      <c r="G57" s="3">
        <f t="shared" si="0"/>
        <v>9759.7931200000003</v>
      </c>
      <c r="H57" s="3">
        <f t="shared" si="1"/>
        <v>9.9999999947613105E-3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87141.01</v>
      </c>
      <c r="E58" s="2">
        <v>0</v>
      </c>
      <c r="F58" s="2">
        <v>0</v>
      </c>
      <c r="G58" s="3">
        <f t="shared" si="0"/>
        <v>9934.075139999999</v>
      </c>
      <c r="H58" s="3">
        <f t="shared" si="1"/>
        <v>9.9999999947613105E-3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696.83</v>
      </c>
      <c r="D64" s="2">
        <f>'PR-RAS'!E68</f>
        <v>557.46</v>
      </c>
      <c r="E64" s="2">
        <v>0</v>
      </c>
      <c r="F64" s="2">
        <v>0</v>
      </c>
      <c r="G64" s="3">
        <f t="shared" si="0"/>
        <v>114.14024999999999</v>
      </c>
      <c r="H64" s="3">
        <f t="shared" si="1"/>
        <v>0.62999999999999545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696.83</v>
      </c>
      <c r="D65" s="2">
        <f>'PR-RAS'!E69</f>
        <v>557.46</v>
      </c>
      <c r="E65" s="2">
        <v>0</v>
      </c>
      <c r="F65" s="2">
        <v>0</v>
      </c>
      <c r="G65" s="3">
        <f t="shared" si="0"/>
        <v>115.952</v>
      </c>
      <c r="H65" s="3">
        <f t="shared" si="1"/>
        <v>0.62999999999999545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179660.39</v>
      </c>
      <c r="D70" s="2">
        <f>'PR-RAS'!E74</f>
        <v>0</v>
      </c>
      <c r="E70" s="2">
        <v>0</v>
      </c>
      <c r="F70" s="2">
        <v>0</v>
      </c>
      <c r="G70" s="3">
        <f t="shared" si="2"/>
        <v>12396.566910000001</v>
      </c>
      <c r="H70" s="3">
        <f t="shared" si="3"/>
        <v>0.39000000001396984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179660.39</v>
      </c>
      <c r="D71" s="2">
        <f>'PR-RAS'!E75</f>
        <v>0</v>
      </c>
      <c r="E71" s="2">
        <v>0</v>
      </c>
      <c r="F71" s="2">
        <v>0</v>
      </c>
      <c r="G71" s="3">
        <f t="shared" si="2"/>
        <v>12576.227300000002</v>
      </c>
      <c r="H71" s="3">
        <f t="shared" si="3"/>
        <v>0.39000000001396984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1686.34</v>
      </c>
      <c r="D121" s="2">
        <f>'PR-RAS'!E125</f>
        <v>885.67</v>
      </c>
      <c r="E121" s="2">
        <v>0</v>
      </c>
      <c r="F121" s="2">
        <v>0</v>
      </c>
      <c r="G121" s="3">
        <f t="shared" si="2"/>
        <v>414.92159999999996</v>
      </c>
      <c r="H121" s="3">
        <f t="shared" si="3"/>
        <v>0.66999999999995907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1686.34</v>
      </c>
      <c r="D122" s="2">
        <f>'PR-RAS'!E126</f>
        <v>885.67</v>
      </c>
      <c r="E122" s="2">
        <v>0</v>
      </c>
      <c r="F122" s="2">
        <v>0</v>
      </c>
      <c r="G122" s="3">
        <f t="shared" si="2"/>
        <v>418.37927999999999</v>
      </c>
      <c r="H122" s="3">
        <f t="shared" si="3"/>
        <v>0.66999999999995907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1686.34</v>
      </c>
      <c r="D124" s="2">
        <f>'PR-RAS'!E128</f>
        <v>885.67</v>
      </c>
      <c r="E124" s="2">
        <v>0</v>
      </c>
      <c r="F124" s="2">
        <v>0</v>
      </c>
      <c r="G124" s="3">
        <f t="shared" si="2"/>
        <v>425.29463999999996</v>
      </c>
      <c r="H124" s="3">
        <f t="shared" si="3"/>
        <v>0.66999999999995907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583034.14</v>
      </c>
      <c r="D130" s="2">
        <f>'PR-RAS'!E134</f>
        <v>739788.32000000007</v>
      </c>
      <c r="E130" s="2">
        <v>0</v>
      </c>
      <c r="F130" s="2">
        <v>0</v>
      </c>
      <c r="G130" s="3">
        <f t="shared" ref="G130:G193" si="4">(B130/1000)*(C130*1+D130*2)</f>
        <v>266076.79062000004</v>
      </c>
      <c r="H130" s="3">
        <f t="shared" ref="H130:H193" si="5">ABS(C130-ROUND(C130,0))+ABS(D130-ROUND(D130,0))</f>
        <v>0.46000000007916242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583034.14</v>
      </c>
      <c r="D131" s="2">
        <f>'PR-RAS'!E135</f>
        <v>739788.32000000007</v>
      </c>
      <c r="E131" s="2">
        <v>0</v>
      </c>
      <c r="F131" s="2">
        <v>0</v>
      </c>
      <c r="G131" s="3">
        <f t="shared" si="4"/>
        <v>268139.40140000003</v>
      </c>
      <c r="H131" s="3">
        <f t="shared" si="5"/>
        <v>0.46000000007916242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559743.21</v>
      </c>
      <c r="D132" s="2">
        <f>'PR-RAS'!E136</f>
        <v>702681.39</v>
      </c>
      <c r="E132" s="2">
        <v>0</v>
      </c>
      <c r="F132" s="2">
        <v>0</v>
      </c>
      <c r="G132" s="3">
        <f t="shared" si="4"/>
        <v>257428.88469000001</v>
      </c>
      <c r="H132" s="3">
        <f t="shared" si="5"/>
        <v>0.59999999997671694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23290.93</v>
      </c>
      <c r="D133" s="2">
        <f>'PR-RAS'!E137</f>
        <v>37106.93</v>
      </c>
      <c r="E133" s="2">
        <v>0</v>
      </c>
      <c r="F133" s="2">
        <v>0</v>
      </c>
      <c r="G133" s="3">
        <f t="shared" si="4"/>
        <v>12870.632280000002</v>
      </c>
      <c r="H133" s="3">
        <f t="shared" si="5"/>
        <v>0.13999999999941792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64.430000000000007</v>
      </c>
      <c r="D136" s="2">
        <f>'PR-RAS'!E140</f>
        <v>986.36</v>
      </c>
      <c r="E136" s="2">
        <v>0</v>
      </c>
      <c r="F136" s="2">
        <v>0</v>
      </c>
      <c r="G136" s="3">
        <f t="shared" si="4"/>
        <v>275.01525000000004</v>
      </c>
      <c r="H136" s="3">
        <f t="shared" si="5"/>
        <v>0.79000000000002046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64.430000000000007</v>
      </c>
      <c r="D147" s="2">
        <f>'PR-RAS'!E151</f>
        <v>986.36</v>
      </c>
      <c r="E147" s="2">
        <v>0</v>
      </c>
      <c r="F147" s="2">
        <v>0</v>
      </c>
      <c r="G147" s="3">
        <f t="shared" si="4"/>
        <v>297.4239</v>
      </c>
      <c r="H147" s="3">
        <f t="shared" si="5"/>
        <v>0.79000000000002046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681029.76</v>
      </c>
      <c r="D148" s="2">
        <f>'PR-RAS'!E152</f>
        <v>837631.3</v>
      </c>
      <c r="E148" s="2">
        <v>0</v>
      </c>
      <c r="F148" s="2">
        <v>0</v>
      </c>
      <c r="G148" s="3">
        <f t="shared" si="4"/>
        <v>346374.97692000004</v>
      </c>
      <c r="H148" s="3">
        <f t="shared" si="5"/>
        <v>0.5400000000372529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364933.18999999994</v>
      </c>
      <c r="D149" s="2">
        <f>'PR-RAS'!E153</f>
        <v>482946.97</v>
      </c>
      <c r="E149" s="2">
        <v>0</v>
      </c>
      <c r="F149" s="2">
        <v>0</v>
      </c>
      <c r="G149" s="3">
        <f t="shared" si="4"/>
        <v>196962.41523999997</v>
      </c>
      <c r="H149" s="3">
        <f t="shared" si="5"/>
        <v>0.21999999997206032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292858.68</v>
      </c>
      <c r="D150" s="2">
        <f>'PR-RAS'!E154</f>
        <v>380277.18</v>
      </c>
      <c r="E150" s="2">
        <v>0</v>
      </c>
      <c r="F150" s="2">
        <v>0</v>
      </c>
      <c r="G150" s="3">
        <f t="shared" si="4"/>
        <v>156958.54295999999</v>
      </c>
      <c r="H150" s="3">
        <f t="shared" si="5"/>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292858.68</v>
      </c>
      <c r="D151" s="2">
        <f>'PR-RAS'!E155</f>
        <v>380277.18</v>
      </c>
      <c r="E151" s="2">
        <v>0</v>
      </c>
      <c r="F151" s="2">
        <v>0</v>
      </c>
      <c r="G151" s="3">
        <f t="shared" si="4"/>
        <v>158011.95600000001</v>
      </c>
      <c r="H151" s="3">
        <f t="shared" si="5"/>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24123.16</v>
      </c>
      <c r="D155" s="2">
        <f>'PR-RAS'!E159</f>
        <v>39595.550000000003</v>
      </c>
      <c r="E155" s="2">
        <v>0</v>
      </c>
      <c r="F155" s="2">
        <v>0</v>
      </c>
      <c r="G155" s="3">
        <f t="shared" si="4"/>
        <v>15910.396040000001</v>
      </c>
      <c r="H155" s="3">
        <f t="shared" si="5"/>
        <v>0.6099999999969441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47951.35</v>
      </c>
      <c r="D156" s="2">
        <f>'PR-RAS'!E160</f>
        <v>63074.239999999998</v>
      </c>
      <c r="E156" s="2">
        <v>0</v>
      </c>
      <c r="F156" s="2">
        <v>0</v>
      </c>
      <c r="G156" s="3">
        <f t="shared" si="4"/>
        <v>26985.473649999996</v>
      </c>
      <c r="H156" s="3">
        <f t="shared" si="5"/>
        <v>0.58999999999650754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47951.35</v>
      </c>
      <c r="D158" s="2">
        <f>'PR-RAS'!E162</f>
        <v>63074.239999999998</v>
      </c>
      <c r="E158" s="2">
        <v>0</v>
      </c>
      <c r="F158" s="2">
        <v>0</v>
      </c>
      <c r="G158" s="3">
        <f t="shared" si="4"/>
        <v>27333.673309999998</v>
      </c>
      <c r="H158" s="3">
        <f t="shared" si="5"/>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313900.75</v>
      </c>
      <c r="D160" s="2">
        <f>'PR-RAS'!E164</f>
        <v>352534.16000000003</v>
      </c>
      <c r="E160" s="2">
        <v>0</v>
      </c>
      <c r="F160" s="2">
        <v>0</v>
      </c>
      <c r="G160" s="3">
        <f t="shared" si="4"/>
        <v>162016.08213000002</v>
      </c>
      <c r="H160" s="3">
        <f t="shared" si="5"/>
        <v>0.41000000003259629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15817.49</v>
      </c>
      <c r="D161" s="2">
        <f>'PR-RAS'!E165</f>
        <v>20568.460000000003</v>
      </c>
      <c r="E161" s="2">
        <v>0</v>
      </c>
      <c r="F161" s="2">
        <v>0</v>
      </c>
      <c r="G161" s="3">
        <f t="shared" si="4"/>
        <v>9112.7056000000011</v>
      </c>
      <c r="H161" s="3">
        <f t="shared" si="5"/>
        <v>0.95000000000254659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4617.43</v>
      </c>
      <c r="D162" s="2">
        <f>'PR-RAS'!E166</f>
        <v>7182.94</v>
      </c>
      <c r="E162" s="2">
        <v>0</v>
      </c>
      <c r="F162" s="2">
        <v>0</v>
      </c>
      <c r="G162" s="3">
        <f t="shared" si="4"/>
        <v>3056.3129099999996</v>
      </c>
      <c r="H162" s="3">
        <f t="shared" si="5"/>
        <v>0.49000000000069122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9655.66</v>
      </c>
      <c r="D163" s="2">
        <f>'PR-RAS'!E167</f>
        <v>10107.620000000001</v>
      </c>
      <c r="E163" s="2">
        <v>0</v>
      </c>
      <c r="F163" s="2">
        <v>0</v>
      </c>
      <c r="G163" s="3">
        <f t="shared" si="4"/>
        <v>4839.0858000000007</v>
      </c>
      <c r="H163" s="3">
        <f t="shared" si="5"/>
        <v>0.71999999999934516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1544.4</v>
      </c>
      <c r="D164" s="2">
        <f>'PR-RAS'!E168</f>
        <v>3277.9</v>
      </c>
      <c r="E164" s="2">
        <v>0</v>
      </c>
      <c r="F164" s="2">
        <v>0</v>
      </c>
      <c r="G164" s="3">
        <f t="shared" si="4"/>
        <v>1320.3326000000002</v>
      </c>
      <c r="H164" s="3">
        <f t="shared" si="5"/>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12199.31</v>
      </c>
      <c r="D166" s="2">
        <f>'PR-RAS'!E170</f>
        <v>15089.26</v>
      </c>
      <c r="E166" s="2">
        <v>0</v>
      </c>
      <c r="F166" s="2">
        <v>0</v>
      </c>
      <c r="G166" s="3">
        <f t="shared" si="4"/>
        <v>6992.3419500000009</v>
      </c>
      <c r="H166" s="3">
        <f t="shared" si="5"/>
        <v>0.56999999999970896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3829.09</v>
      </c>
      <c r="D167" s="2">
        <f>'PR-RAS'!E171</f>
        <v>5316.84</v>
      </c>
      <c r="E167" s="2">
        <v>0</v>
      </c>
      <c r="F167" s="2">
        <v>0</v>
      </c>
      <c r="G167" s="3">
        <f t="shared" si="4"/>
        <v>2400.8198200000002</v>
      </c>
      <c r="H167" s="3">
        <f t="shared" si="5"/>
        <v>0.25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110</v>
      </c>
      <c r="D168" s="2">
        <f>'PR-RAS'!E172</f>
        <v>154.66</v>
      </c>
      <c r="E168" s="2">
        <v>0</v>
      </c>
      <c r="F168" s="2">
        <v>0</v>
      </c>
      <c r="G168" s="3">
        <f t="shared" si="4"/>
        <v>70.026440000000008</v>
      </c>
      <c r="H168" s="3">
        <f t="shared" si="5"/>
        <v>0.34000000000000341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4729.46</v>
      </c>
      <c r="D169" s="2">
        <f>'PR-RAS'!E173</f>
        <v>3787.77</v>
      </c>
      <c r="E169" s="2">
        <v>0</v>
      </c>
      <c r="F169" s="2">
        <v>0</v>
      </c>
      <c r="G169" s="3">
        <f t="shared" si="4"/>
        <v>2067.2400000000002</v>
      </c>
      <c r="H169" s="3">
        <f t="shared" si="5"/>
        <v>0.69000000000005457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1746.13</v>
      </c>
      <c r="D170" s="2">
        <f>'PR-RAS'!E174</f>
        <v>530.41999999999996</v>
      </c>
      <c r="E170" s="2">
        <v>0</v>
      </c>
      <c r="F170" s="2">
        <v>0</v>
      </c>
      <c r="G170" s="3">
        <f t="shared" si="4"/>
        <v>474.37793000000005</v>
      </c>
      <c r="H170" s="3">
        <f t="shared" si="5"/>
        <v>0.55000000000006821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1056.9100000000001</v>
      </c>
      <c r="D171" s="2">
        <f>'PR-RAS'!E175</f>
        <v>2427.9299999999998</v>
      </c>
      <c r="E171" s="2">
        <v>0</v>
      </c>
      <c r="F171" s="2">
        <v>0</v>
      </c>
      <c r="G171" s="3">
        <f t="shared" si="4"/>
        <v>1005.1709</v>
      </c>
      <c r="H171" s="3">
        <f t="shared" si="5"/>
        <v>0.16000000000008185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727.72</v>
      </c>
      <c r="D173" s="2">
        <f>'PR-RAS'!E177</f>
        <v>2871.64</v>
      </c>
      <c r="E173" s="2">
        <v>0</v>
      </c>
      <c r="F173" s="2">
        <v>0</v>
      </c>
      <c r="G173" s="3">
        <f t="shared" si="4"/>
        <v>1113.0119999999999</v>
      </c>
      <c r="H173" s="3">
        <f t="shared" si="5"/>
        <v>0.64000000000010004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257373.21</v>
      </c>
      <c r="D174" s="2">
        <f>'PR-RAS'!E178</f>
        <v>283192.94</v>
      </c>
      <c r="E174" s="2">
        <v>0</v>
      </c>
      <c r="F174" s="2">
        <v>0</v>
      </c>
      <c r="G174" s="3">
        <f t="shared" si="4"/>
        <v>142510.32256999999</v>
      </c>
      <c r="H174" s="3">
        <f t="shared" si="5"/>
        <v>0.26999999998952262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8208.64</v>
      </c>
      <c r="D175" s="2">
        <f>'PR-RAS'!E179</f>
        <v>8071.8</v>
      </c>
      <c r="E175" s="2">
        <v>0</v>
      </c>
      <c r="F175" s="2">
        <v>0</v>
      </c>
      <c r="G175" s="3">
        <f t="shared" si="4"/>
        <v>4237.2897599999997</v>
      </c>
      <c r="H175" s="3">
        <f t="shared" si="5"/>
        <v>0.56000000000040018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21313.42</v>
      </c>
      <c r="D176" s="2">
        <f>'PR-RAS'!E180</f>
        <v>24843.21</v>
      </c>
      <c r="E176" s="2">
        <v>0</v>
      </c>
      <c r="F176" s="2">
        <v>0</v>
      </c>
      <c r="G176" s="3">
        <f t="shared" si="4"/>
        <v>12424.971999999998</v>
      </c>
      <c r="H176" s="3">
        <f t="shared" si="5"/>
        <v>0.62999999999738066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30095.75</v>
      </c>
      <c r="D177" s="2">
        <f>'PR-RAS'!E181</f>
        <v>23748</v>
      </c>
      <c r="E177" s="2">
        <v>0</v>
      </c>
      <c r="F177" s="2">
        <v>0</v>
      </c>
      <c r="G177" s="3">
        <f t="shared" si="4"/>
        <v>13656.147999999999</v>
      </c>
      <c r="H177" s="3">
        <f t="shared" si="5"/>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509.49</v>
      </c>
      <c r="D178" s="2">
        <f>'PR-RAS'!E182</f>
        <v>544.37</v>
      </c>
      <c r="E178" s="2">
        <v>0</v>
      </c>
      <c r="F178" s="2">
        <v>0</v>
      </c>
      <c r="G178" s="3">
        <f t="shared" si="4"/>
        <v>282.88670999999999</v>
      </c>
      <c r="H178" s="3">
        <f t="shared" si="5"/>
        <v>0.86000000000001364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8494.57</v>
      </c>
      <c r="D179" s="2">
        <f>'PR-RAS'!E183</f>
        <v>15528.95</v>
      </c>
      <c r="E179" s="2">
        <v>0</v>
      </c>
      <c r="F179" s="2">
        <v>0</v>
      </c>
      <c r="G179" s="3">
        <f t="shared" si="4"/>
        <v>7040.3396599999996</v>
      </c>
      <c r="H179" s="3">
        <f t="shared" si="5"/>
        <v>0.47999999999956344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13873.59</v>
      </c>
      <c r="D180" s="2">
        <f>'PR-RAS'!E184</f>
        <v>13516.03</v>
      </c>
      <c r="E180" s="2">
        <v>0</v>
      </c>
      <c r="F180" s="2">
        <v>0</v>
      </c>
      <c r="G180" s="3">
        <f t="shared" si="4"/>
        <v>7322.1113500000001</v>
      </c>
      <c r="H180" s="3">
        <f t="shared" si="5"/>
        <v>0.44000000000050932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120021.92</v>
      </c>
      <c r="D181" s="2">
        <f>'PR-RAS'!E185</f>
        <v>123555.94</v>
      </c>
      <c r="E181" s="2">
        <v>0</v>
      </c>
      <c r="F181" s="2">
        <v>0</v>
      </c>
      <c r="G181" s="3">
        <f t="shared" si="4"/>
        <v>66084.084000000003</v>
      </c>
      <c r="H181" s="3">
        <f t="shared" si="5"/>
        <v>0.13999999999941792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8158.62</v>
      </c>
      <c r="D182" s="2">
        <f>'PR-RAS'!E186</f>
        <v>12527.5</v>
      </c>
      <c r="E182" s="2">
        <v>0</v>
      </c>
      <c r="F182" s="2">
        <v>0</v>
      </c>
      <c r="G182" s="3">
        <f t="shared" si="4"/>
        <v>6011.6652199999999</v>
      </c>
      <c r="H182" s="3">
        <f t="shared" si="5"/>
        <v>0.88000000000010914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46697.21</v>
      </c>
      <c r="D183" s="2">
        <f>'PR-RAS'!E187</f>
        <v>60857.14</v>
      </c>
      <c r="E183" s="2">
        <v>0</v>
      </c>
      <c r="F183" s="2">
        <v>0</v>
      </c>
      <c r="G183" s="3">
        <f t="shared" si="4"/>
        <v>30650.891179999999</v>
      </c>
      <c r="H183" s="3">
        <f t="shared" si="5"/>
        <v>0.34999999999854481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28510.740000000005</v>
      </c>
      <c r="D190" s="2">
        <f>'PR-RAS'!E194</f>
        <v>33683.5</v>
      </c>
      <c r="E190" s="2">
        <v>0</v>
      </c>
      <c r="F190" s="2">
        <v>0</v>
      </c>
      <c r="G190" s="3">
        <f t="shared" si="4"/>
        <v>18120.89286</v>
      </c>
      <c r="H190" s="3">
        <f t="shared" si="5"/>
        <v>0.75999999999476131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15823.11</v>
      </c>
      <c r="D191" s="2">
        <f>'PR-RAS'!E195</f>
        <v>17239.599999999999</v>
      </c>
      <c r="E191" s="2">
        <v>0</v>
      </c>
      <c r="F191" s="2">
        <v>0</v>
      </c>
      <c r="G191" s="3">
        <f t="shared" si="4"/>
        <v>9557.4388999999992</v>
      </c>
      <c r="H191" s="3">
        <f t="shared" si="5"/>
        <v>0.51000000000203727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4258.83</v>
      </c>
      <c r="D192" s="2">
        <f>'PR-RAS'!E196</f>
        <v>4486.76</v>
      </c>
      <c r="E192" s="2">
        <v>0</v>
      </c>
      <c r="F192" s="2">
        <v>0</v>
      </c>
      <c r="G192" s="3">
        <f t="shared" si="4"/>
        <v>2527.3788500000001</v>
      </c>
      <c r="H192" s="3">
        <f t="shared" si="5"/>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3467.31</v>
      </c>
      <c r="D193" s="2">
        <f>'PR-RAS'!E197</f>
        <v>8960.91</v>
      </c>
      <c r="E193" s="2">
        <v>0</v>
      </c>
      <c r="F193" s="2">
        <v>0</v>
      </c>
      <c r="G193" s="3">
        <f t="shared" si="4"/>
        <v>4106.7129599999998</v>
      </c>
      <c r="H193" s="3">
        <f t="shared" si="5"/>
        <v>0.40000000000009095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1000</v>
      </c>
      <c r="D194" s="2">
        <f>'PR-RAS'!E198</f>
        <v>720</v>
      </c>
      <c r="E194" s="2">
        <v>0</v>
      </c>
      <c r="F194" s="2">
        <v>0</v>
      </c>
      <c r="G194" s="3">
        <f t="shared" ref="G194:G257" si="6">(B194/1000)*(C194*1+D194*2)</f>
        <v>470.92</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306.13</v>
      </c>
      <c r="E195" s="2">
        <v>0</v>
      </c>
      <c r="F195" s="2">
        <v>0</v>
      </c>
      <c r="G195" s="3">
        <f t="shared" si="6"/>
        <v>118.77844</v>
      </c>
      <c r="H195" s="3">
        <f t="shared" si="7"/>
        <v>0.12999999999999545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875</v>
      </c>
      <c r="D196" s="2">
        <f>'PR-RAS'!E200</f>
        <v>281.25</v>
      </c>
      <c r="E196" s="2">
        <v>0</v>
      </c>
      <c r="F196" s="2">
        <v>0</v>
      </c>
      <c r="G196" s="3">
        <f t="shared" si="6"/>
        <v>280.3125</v>
      </c>
      <c r="H196" s="3">
        <f t="shared" si="7"/>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3086.49</v>
      </c>
      <c r="D197" s="2">
        <f>'PR-RAS'!E201</f>
        <v>1688.85</v>
      </c>
      <c r="E197" s="2">
        <v>0</v>
      </c>
      <c r="F197" s="2">
        <v>0</v>
      </c>
      <c r="G197" s="3">
        <f t="shared" si="6"/>
        <v>1266.9812400000001</v>
      </c>
      <c r="H197" s="3">
        <f t="shared" si="7"/>
        <v>0.63999999999987267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802.17</v>
      </c>
      <c r="D198" s="2">
        <f>'PR-RAS'!E202</f>
        <v>1035.25</v>
      </c>
      <c r="E198" s="2">
        <v>0</v>
      </c>
      <c r="F198" s="2">
        <v>0</v>
      </c>
      <c r="G198" s="3">
        <f t="shared" si="6"/>
        <v>565.91599000000008</v>
      </c>
      <c r="H198" s="3">
        <f t="shared" si="7"/>
        <v>0.41999999999995907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802.17</v>
      </c>
      <c r="D212" s="2">
        <f>'PR-RAS'!E216</f>
        <v>1035.25</v>
      </c>
      <c r="E212" s="2">
        <v>0</v>
      </c>
      <c r="F212" s="2">
        <v>0</v>
      </c>
      <c r="G212" s="3">
        <f t="shared" si="6"/>
        <v>606.13337000000001</v>
      </c>
      <c r="H212" s="3">
        <f t="shared" si="7"/>
        <v>0.41999999999995907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802.17</v>
      </c>
      <c r="D213" s="2">
        <f>'PR-RAS'!E217</f>
        <v>1035.25</v>
      </c>
      <c r="E213" s="2">
        <v>0</v>
      </c>
      <c r="F213" s="2">
        <v>0</v>
      </c>
      <c r="G213" s="3">
        <f t="shared" si="6"/>
        <v>609.00603999999998</v>
      </c>
      <c r="H213" s="3">
        <f t="shared" si="7"/>
        <v>0.41999999999995907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1393.65</v>
      </c>
      <c r="D258" s="2">
        <f>'PR-RAS'!E262</f>
        <v>1114.92</v>
      </c>
      <c r="E258" s="2">
        <v>0</v>
      </c>
      <c r="F258" s="2">
        <v>0</v>
      </c>
      <c r="G258" s="3">
        <f t="shared" ref="G258:G321" si="8">(B258/1000)*(C258*1+D258*2)</f>
        <v>931.23693000000003</v>
      </c>
      <c r="H258" s="3">
        <f t="shared" ref="H258:H321" si="9">ABS(C258-ROUND(C258,0))+ABS(D258-ROUND(D258,0))</f>
        <v>0.42999999999983629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1393.65</v>
      </c>
      <c r="D265" s="2">
        <f>'PR-RAS'!E269</f>
        <v>1114.92</v>
      </c>
      <c r="E265" s="2">
        <v>0</v>
      </c>
      <c r="F265" s="2">
        <v>0</v>
      </c>
      <c r="G265" s="3">
        <f t="shared" si="8"/>
        <v>956.60136000000011</v>
      </c>
      <c r="H265" s="3">
        <f t="shared" si="9"/>
        <v>0.42999999999983629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1393.65</v>
      </c>
      <c r="D266" s="2">
        <f>'PR-RAS'!E270</f>
        <v>1114.92</v>
      </c>
      <c r="E266" s="2">
        <v>0</v>
      </c>
      <c r="F266" s="2">
        <v>0</v>
      </c>
      <c r="G266" s="3">
        <f t="shared" si="8"/>
        <v>960.22485000000006</v>
      </c>
      <c r="H266" s="3">
        <f t="shared" si="9"/>
        <v>0.42999999999983629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681029.76</v>
      </c>
      <c r="D295" s="2">
        <f>'PR-RAS'!E299</f>
        <v>837631.3</v>
      </c>
      <c r="E295" s="2">
        <v>0</v>
      </c>
      <c r="F295" s="2">
        <v>0</v>
      </c>
      <c r="G295" s="3">
        <f t="shared" si="8"/>
        <v>692749.95384000009</v>
      </c>
      <c r="H295" s="3">
        <f t="shared" si="9"/>
        <v>0.5400000000372529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84112.37</v>
      </c>
      <c r="D296" s="2">
        <f>'PR-RAS'!E300</f>
        <v>11197.160000000033</v>
      </c>
      <c r="E296" s="2">
        <v>0</v>
      </c>
      <c r="F296" s="2">
        <v>0</v>
      </c>
      <c r="G296" s="3">
        <f t="shared" si="8"/>
        <v>31419.473550000017</v>
      </c>
      <c r="H296" s="3">
        <f t="shared" si="9"/>
        <v>0.53000000002793968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39430.080000000002</v>
      </c>
      <c r="D298" s="2">
        <f>'PR-RAS'!E302</f>
        <v>13944.9</v>
      </c>
      <c r="E298" s="2">
        <v>0</v>
      </c>
      <c r="F298" s="2">
        <v>0</v>
      </c>
      <c r="G298" s="3">
        <f t="shared" si="8"/>
        <v>19994.004359999999</v>
      </c>
      <c r="H298" s="3">
        <f t="shared" si="9"/>
        <v>0.18000000000211003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0.13</v>
      </c>
      <c r="D300" s="2">
        <f>'PR-RAS'!E304</f>
        <v>0</v>
      </c>
      <c r="E300" s="2">
        <v>0</v>
      </c>
      <c r="F300" s="2">
        <v>0</v>
      </c>
      <c r="G300" s="3">
        <f t="shared" si="8"/>
        <v>3.8870000000000002E-2</v>
      </c>
      <c r="H300" s="3">
        <f t="shared" si="9"/>
        <v>0.13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24413.919999999998</v>
      </c>
      <c r="D355" s="2">
        <f>'PR-RAS'!E360</f>
        <v>38044.43</v>
      </c>
      <c r="E355" s="2">
        <v>0</v>
      </c>
      <c r="F355" s="2">
        <v>0</v>
      </c>
      <c r="G355" s="3">
        <f t="shared" si="10"/>
        <v>35577.984120000001</v>
      </c>
      <c r="H355" s="3">
        <f t="shared" si="11"/>
        <v>0.51000000000203727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8700</v>
      </c>
      <c r="D356" s="2">
        <f>'PR-RAS'!E361</f>
        <v>8325</v>
      </c>
      <c r="E356" s="2">
        <v>0</v>
      </c>
      <c r="F356" s="2">
        <v>0</v>
      </c>
      <c r="G356" s="3">
        <f t="shared" si="10"/>
        <v>8999.25</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8700</v>
      </c>
      <c r="D361" s="2">
        <f>'PR-RAS'!E366</f>
        <v>8325</v>
      </c>
      <c r="E361" s="2">
        <v>0</v>
      </c>
      <c r="F361" s="2">
        <v>0</v>
      </c>
      <c r="G361" s="3">
        <f t="shared" si="10"/>
        <v>9126</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4700</v>
      </c>
      <c r="D365" s="2">
        <f>'PR-RAS'!E370</f>
        <v>8325</v>
      </c>
      <c r="E365" s="2">
        <v>0</v>
      </c>
      <c r="F365" s="2">
        <v>0</v>
      </c>
      <c r="G365" s="3">
        <f t="shared" si="10"/>
        <v>7771.4</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4000</v>
      </c>
      <c r="D367" s="2">
        <f>'PR-RAS'!E372</f>
        <v>0</v>
      </c>
      <c r="E367" s="2">
        <v>0</v>
      </c>
      <c r="F367" s="2">
        <v>0</v>
      </c>
      <c r="G367" s="3">
        <f t="shared" si="10"/>
        <v>1464</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15713.92</v>
      </c>
      <c r="D368" s="2">
        <f>'PR-RAS'!E373</f>
        <v>29719.43</v>
      </c>
      <c r="E368" s="2">
        <v>0</v>
      </c>
      <c r="F368" s="2">
        <v>0</v>
      </c>
      <c r="G368" s="3">
        <f t="shared" si="10"/>
        <v>27581.07026</v>
      </c>
      <c r="H368" s="3">
        <f t="shared" si="11"/>
        <v>0.51000000000021828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14983.92</v>
      </c>
      <c r="D374" s="2">
        <f>'PR-RAS'!E379</f>
        <v>29719.43</v>
      </c>
      <c r="E374" s="2">
        <v>0</v>
      </c>
      <c r="F374" s="2">
        <v>0</v>
      </c>
      <c r="G374" s="3">
        <f t="shared" si="10"/>
        <v>27759.696939999998</v>
      </c>
      <c r="H374" s="3">
        <f t="shared" si="11"/>
        <v>0.51000000000021828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8377.91</v>
      </c>
      <c r="D375" s="2">
        <f>'PR-RAS'!E380</f>
        <v>21765.63</v>
      </c>
      <c r="E375" s="2">
        <v>0</v>
      </c>
      <c r="F375" s="2">
        <v>0</v>
      </c>
      <c r="G375" s="3">
        <f t="shared" si="10"/>
        <v>19414.029579999999</v>
      </c>
      <c r="H375" s="3">
        <f t="shared" si="11"/>
        <v>0.45999999999912689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6606.01</v>
      </c>
      <c r="D379" s="2">
        <f>'PR-RAS'!E384</f>
        <v>7953.8</v>
      </c>
      <c r="E379" s="2">
        <v>0</v>
      </c>
      <c r="F379" s="2">
        <v>0</v>
      </c>
      <c r="G379" s="3">
        <f t="shared" si="10"/>
        <v>8510.1445800000001</v>
      </c>
      <c r="H379" s="3">
        <f t="shared" si="11"/>
        <v>0.21000000000003638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730</v>
      </c>
      <c r="D383" s="2">
        <f>'PR-RAS'!E388</f>
        <v>0</v>
      </c>
      <c r="E383" s="2">
        <v>0</v>
      </c>
      <c r="F383" s="2">
        <v>0</v>
      </c>
      <c r="G383" s="3">
        <f t="shared" si="10"/>
        <v>278.86</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730</v>
      </c>
      <c r="D386" s="2">
        <f>'PR-RAS'!E391</f>
        <v>0</v>
      </c>
      <c r="E386" s="2">
        <v>0</v>
      </c>
      <c r="F386" s="2">
        <v>0</v>
      </c>
      <c r="G386" s="3">
        <f t="shared" ref="G386:G449" si="12">(B386/1000)*(C386*1+D386*2)</f>
        <v>281.05</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24413.919999999998</v>
      </c>
      <c r="D413" s="2">
        <f>'PR-RAS'!E418</f>
        <v>38044.43</v>
      </c>
      <c r="E413" s="2">
        <v>0</v>
      </c>
      <c r="F413" s="2">
        <v>0</v>
      </c>
      <c r="G413" s="3">
        <f t="shared" si="12"/>
        <v>41407.145359999995</v>
      </c>
      <c r="H413" s="3">
        <f t="shared" si="13"/>
        <v>0.51000000000203727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765142.13</v>
      </c>
      <c r="D417" s="2">
        <f>'PR-RAS'!E422</f>
        <v>848828.46000000008</v>
      </c>
      <c r="E417" s="2">
        <v>0</v>
      </c>
      <c r="F417" s="2">
        <v>0</v>
      </c>
      <c r="G417" s="3">
        <f t="shared" si="12"/>
        <v>1024524.4048</v>
      </c>
      <c r="H417" s="3">
        <f t="shared" si="13"/>
        <v>0.59000000008381903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705443.68</v>
      </c>
      <c r="D418" s="2">
        <f>'PR-RAS'!E423</f>
        <v>875675.7300000001</v>
      </c>
      <c r="E418" s="2">
        <v>0</v>
      </c>
      <c r="F418" s="2">
        <v>0</v>
      </c>
      <c r="G418" s="3">
        <f t="shared" si="12"/>
        <v>1024483.57338</v>
      </c>
      <c r="H418" s="3">
        <f t="shared" si="13"/>
        <v>0.58999999985098839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59698.449999999953</v>
      </c>
      <c r="D419" s="2">
        <f>'PR-RAS'!E424</f>
        <v>0</v>
      </c>
      <c r="E419" s="2">
        <v>0</v>
      </c>
      <c r="F419" s="2">
        <v>0</v>
      </c>
      <c r="G419" s="3">
        <f t="shared" si="12"/>
        <v>24953.95209999998</v>
      </c>
      <c r="H419" s="3">
        <f t="shared" si="13"/>
        <v>0.44999999995343387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26847.27</v>
      </c>
      <c r="E420" s="2">
        <v>0</v>
      </c>
      <c r="F420" s="2">
        <v>0</v>
      </c>
      <c r="G420" s="3">
        <f t="shared" si="12"/>
        <v>22498.01226</v>
      </c>
      <c r="H420" s="3">
        <f t="shared" si="13"/>
        <v>0.27000000000043656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39430.080000000002</v>
      </c>
      <c r="D421" s="2">
        <f>'PR-RAS'!E426</f>
        <v>13944.9</v>
      </c>
      <c r="E421" s="2">
        <v>0</v>
      </c>
      <c r="F421" s="2">
        <v>0</v>
      </c>
      <c r="G421" s="3">
        <f t="shared" si="12"/>
        <v>28274.349600000001</v>
      </c>
      <c r="H421" s="3">
        <f t="shared" si="13"/>
        <v>0.18000000000211003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0.13</v>
      </c>
      <c r="D423" s="2">
        <f>'PR-RAS'!E428</f>
        <v>0</v>
      </c>
      <c r="E423" s="2">
        <v>0</v>
      </c>
      <c r="F423" s="2">
        <v>0</v>
      </c>
      <c r="G423" s="3">
        <f t="shared" si="12"/>
        <v>5.4859999999999999E-2</v>
      </c>
      <c r="H423" s="3">
        <f t="shared" si="13"/>
        <v>0.13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765142.13</v>
      </c>
      <c r="D637" s="2">
        <f>'PR-RAS'!E643</f>
        <v>848828.46000000008</v>
      </c>
      <c r="E637" s="2">
        <v>0</v>
      </c>
      <c r="F637" s="2">
        <v>0</v>
      </c>
      <c r="G637" s="3">
        <f t="shared" si="18"/>
        <v>1566340.1958000001</v>
      </c>
      <c r="H637" s="3">
        <f t="shared" si="19"/>
        <v>0.59000000008381903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705443.68</v>
      </c>
      <c r="D638" s="2">
        <f>'PR-RAS'!E644</f>
        <v>875675.7300000001</v>
      </c>
      <c r="E638" s="2">
        <v>0</v>
      </c>
      <c r="F638" s="2">
        <v>0</v>
      </c>
      <c r="G638" s="3">
        <f t="shared" si="18"/>
        <v>1564978.5041800002</v>
      </c>
      <c r="H638" s="3">
        <f t="shared" si="19"/>
        <v>0.58999999985098839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59698.449999999953</v>
      </c>
      <c r="D639" s="2">
        <f>'PR-RAS'!E645</f>
        <v>0</v>
      </c>
      <c r="E639" s="2">
        <v>0</v>
      </c>
      <c r="F639" s="2">
        <v>0</v>
      </c>
      <c r="G639" s="3">
        <f t="shared" si="18"/>
        <v>38087.611099999973</v>
      </c>
      <c r="H639" s="3">
        <f t="shared" si="19"/>
        <v>0.44999999995343387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26847.27</v>
      </c>
      <c r="E640" s="2">
        <v>0</v>
      </c>
      <c r="F640" s="2">
        <v>0</v>
      </c>
      <c r="G640" s="3">
        <f t="shared" si="18"/>
        <v>34310.81106</v>
      </c>
      <c r="H640" s="3">
        <f t="shared" si="19"/>
        <v>0.27000000000043656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39430.080000000002</v>
      </c>
      <c r="D641" s="2">
        <f>'PR-RAS'!E647</f>
        <v>13944.9</v>
      </c>
      <c r="E641" s="2">
        <v>0</v>
      </c>
      <c r="F641" s="2">
        <v>0</v>
      </c>
      <c r="G641" s="3">
        <f t="shared" si="18"/>
        <v>43084.7232</v>
      </c>
      <c r="H641" s="3">
        <f t="shared" si="19"/>
        <v>0.18000000000211003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99128.529999999955</v>
      </c>
      <c r="D643" s="2">
        <f>'PR-RAS'!E649</f>
        <v>0</v>
      </c>
      <c r="E643" s="2">
        <v>0</v>
      </c>
      <c r="F643" s="2">
        <v>0</v>
      </c>
      <c r="G643" s="3">
        <f t="shared" si="20"/>
        <v>63640.516259999975</v>
      </c>
      <c r="H643" s="3">
        <f t="shared" si="21"/>
        <v>0.4700000000448199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12902.37</v>
      </c>
      <c r="E644" s="2">
        <v>0</v>
      </c>
      <c r="F644" s="2">
        <v>0</v>
      </c>
      <c r="G644" s="3">
        <f t="shared" si="20"/>
        <v>16592.447820000001</v>
      </c>
      <c r="H644" s="3">
        <f t="shared" si="21"/>
        <v>0.37000000000080036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33340.5</v>
      </c>
      <c r="D645" s="2">
        <f>'PR-RAS'!E651</f>
        <v>0</v>
      </c>
      <c r="E645" s="2">
        <v>0</v>
      </c>
      <c r="F645" s="2">
        <v>0</v>
      </c>
      <c r="G645" s="3">
        <f t="shared" si="20"/>
        <v>21471.281999999999</v>
      </c>
      <c r="H645" s="3">
        <f t="shared" si="21"/>
        <v>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39384.660000000003</v>
      </c>
      <c r="D646" s="2">
        <f>'PR-RAS'!E653</f>
        <v>99288.65</v>
      </c>
      <c r="E646" s="2">
        <v>0</v>
      </c>
      <c r="F646" s="2">
        <v>0</v>
      </c>
      <c r="G646" s="3">
        <f t="shared" si="20"/>
        <v>153485.46419999999</v>
      </c>
      <c r="H646" s="3">
        <f t="shared" si="21"/>
        <v>0.69000000000232831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798931.45</v>
      </c>
      <c r="D647" s="2">
        <f>'PR-RAS'!E654</f>
        <v>855370.35</v>
      </c>
      <c r="E647" s="2">
        <v>0</v>
      </c>
      <c r="F647" s="2">
        <v>0</v>
      </c>
      <c r="G647" s="3">
        <f t="shared" si="20"/>
        <v>1621248.2089</v>
      </c>
      <c r="H647" s="3">
        <f t="shared" si="21"/>
        <v>0.79999999993015081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739027.46</v>
      </c>
      <c r="D648" s="2">
        <f>'PR-RAS'!E655</f>
        <v>899675.74</v>
      </c>
      <c r="E648" s="2">
        <v>0</v>
      </c>
      <c r="F648" s="2">
        <v>0</v>
      </c>
      <c r="G648" s="3">
        <f t="shared" si="20"/>
        <v>1642331.1741800001</v>
      </c>
      <c r="H648" s="3">
        <f t="shared" si="21"/>
        <v>0.71999999997206032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99288.650000000023</v>
      </c>
      <c r="D649" s="2">
        <f>'PR-RAS'!E656</f>
        <v>54983.260000000009</v>
      </c>
      <c r="E649" s="2">
        <v>0</v>
      </c>
      <c r="F649" s="2">
        <v>0</v>
      </c>
      <c r="G649" s="3">
        <f t="shared" si="20"/>
        <v>135597.35016000003</v>
      </c>
      <c r="H649" s="3">
        <f t="shared" si="21"/>
        <v>0.60999999998603016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v>
      </c>
      <c r="D651" s="2">
        <f>'PR-RAS'!E658</f>
        <v>11</v>
      </c>
      <c r="E651" s="2">
        <v>0</v>
      </c>
      <c r="F651" s="2">
        <v>0</v>
      </c>
      <c r="G651" s="3">
        <f t="shared" si="20"/>
        <v>20.150000000000002</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9</v>
      </c>
      <c r="E653" s="2">
        <v>0</v>
      </c>
      <c r="F653" s="2">
        <v>0</v>
      </c>
      <c r="G653" s="3">
        <f t="shared" si="20"/>
        <v>17.603999999999999</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87141.01</v>
      </c>
      <c r="E672" s="2">
        <v>0</v>
      </c>
      <c r="F672" s="2">
        <v>0</v>
      </c>
      <c r="G672" s="3">
        <f t="shared" si="20"/>
        <v>116943.23542</v>
      </c>
      <c r="H672" s="3">
        <f t="shared" si="21"/>
        <v>9.9999999947613105E-3</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696.83</v>
      </c>
      <c r="D677" s="2">
        <f>'PR-RAS'!E684</f>
        <v>557.46</v>
      </c>
      <c r="E677" s="2">
        <v>0</v>
      </c>
      <c r="F677" s="2">
        <v>0</v>
      </c>
      <c r="G677" s="3">
        <f t="shared" si="20"/>
        <v>1224.7430000000002</v>
      </c>
      <c r="H677" s="3">
        <f t="shared" si="21"/>
        <v>0.62999999999999545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179660.39</v>
      </c>
      <c r="D695" s="2">
        <f>'PR-RAS'!E702</f>
        <v>0</v>
      </c>
      <c r="E695" s="2">
        <v>0</v>
      </c>
      <c r="F695" s="2">
        <v>0</v>
      </c>
      <c r="G695" s="3">
        <f t="shared" si="20"/>
        <v>124684.31066</v>
      </c>
      <c r="H695" s="3">
        <f t="shared" si="21"/>
        <v>0.39000000001396984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1001.44</v>
      </c>
      <c r="D726" s="2">
        <f>'PR-RAS'!E733</f>
        <v>3000</v>
      </c>
      <c r="E726" s="2">
        <v>0</v>
      </c>
      <c r="F726" s="2">
        <v>0</v>
      </c>
      <c r="G726" s="3">
        <f t="shared" si="22"/>
        <v>5076.0439999999999</v>
      </c>
      <c r="H726" s="3">
        <f t="shared" si="23"/>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9655.66</v>
      </c>
      <c r="D727" s="2">
        <f>'PR-RAS'!E734</f>
        <v>10107.620000000001</v>
      </c>
      <c r="E727" s="2">
        <v>0</v>
      </c>
      <c r="F727" s="2">
        <v>0</v>
      </c>
      <c r="G727" s="3">
        <f t="shared" si="22"/>
        <v>21686.273400000002</v>
      </c>
      <c r="H727" s="3">
        <f t="shared" si="23"/>
        <v>0.71999999999934516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3028.59</v>
      </c>
      <c r="D729" s="2">
        <f>'PR-RAS'!E736</f>
        <v>552.13</v>
      </c>
      <c r="E729" s="2">
        <v>0</v>
      </c>
      <c r="F729" s="2">
        <v>0</v>
      </c>
      <c r="G729" s="3">
        <f t="shared" si="22"/>
        <v>3008.7148000000002</v>
      </c>
      <c r="H729" s="3">
        <f t="shared" si="23"/>
        <v>0.53999999999984993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134.71</v>
      </c>
      <c r="D730" s="2">
        <f>'PR-RAS'!E737</f>
        <v>0</v>
      </c>
      <c r="E730" s="2">
        <v>0</v>
      </c>
      <c r="F730" s="2">
        <v>0</v>
      </c>
      <c r="G730" s="3">
        <f t="shared" si="22"/>
        <v>98.203590000000005</v>
      </c>
      <c r="H730" s="3">
        <f t="shared" si="23"/>
        <v>0.28999999999999204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6056.57</v>
      </c>
      <c r="D731" s="2">
        <f>'PR-RAS'!E738</f>
        <v>3719.25</v>
      </c>
      <c r="E731" s="2">
        <v>0</v>
      </c>
      <c r="F731" s="2">
        <v>0</v>
      </c>
      <c r="G731" s="3">
        <f t="shared" si="22"/>
        <v>9851.4010999999991</v>
      </c>
      <c r="H731" s="3">
        <f t="shared" si="23"/>
        <v>0.68000000000029104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3176.56</v>
      </c>
      <c r="D732" s="2">
        <f>'PR-RAS'!E739</f>
        <v>512.14</v>
      </c>
      <c r="E732" s="2">
        <v>0</v>
      </c>
      <c r="F732" s="2">
        <v>0</v>
      </c>
      <c r="G732" s="3">
        <f t="shared" si="22"/>
        <v>3070.8140400000002</v>
      </c>
      <c r="H732" s="3">
        <f t="shared" si="23"/>
        <v>0.58000000000004093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424.5</v>
      </c>
      <c r="D735" s="2">
        <f>'PR-RAS'!E742</f>
        <v>518.83000000000004</v>
      </c>
      <c r="E735" s="2">
        <v>0</v>
      </c>
      <c r="F735" s="2">
        <v>0</v>
      </c>
      <c r="G735" s="3">
        <f t="shared" si="22"/>
        <v>1073.2254399999999</v>
      </c>
      <c r="H735" s="3">
        <f t="shared" si="23"/>
        <v>0.66999999999995907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720</v>
      </c>
      <c r="E736" s="2">
        <v>0</v>
      </c>
      <c r="F736" s="2">
        <v>0</v>
      </c>
      <c r="G736" s="3">
        <f t="shared" si="22"/>
        <v>1058.4000000000001</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1393.65</v>
      </c>
      <c r="D836" s="2">
        <f>'PR-RAS'!E843</f>
        <v>1114.92</v>
      </c>
      <c r="E836" s="2">
        <v>0</v>
      </c>
      <c r="F836" s="2">
        <v>0</v>
      </c>
      <c r="G836" s="3">
        <f t="shared" si="26"/>
        <v>3025.6141499999999</v>
      </c>
      <c r="H836" s="3">
        <f t="shared" si="27"/>
        <v>0.42999999999983629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261169.69</v>
      </c>
      <c r="D1011" s="7">
        <f>BILANCA!E6</f>
        <v>173534.33000000002</v>
      </c>
      <c r="E1011" s="7">
        <v>0</v>
      </c>
      <c r="F1011" s="7">
        <v>0</v>
      </c>
      <c r="G1011" s="8">
        <f t="shared" ref="G1011:G1074" si="32">B1011/1000*C1011+B1011/500*D1011</f>
        <v>608.23835000000008</v>
      </c>
      <c r="H1011" s="8">
        <f t="shared" si="31"/>
        <v>0.64000000001396984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128540.40999999999</v>
      </c>
      <c r="D1012" s="2">
        <f>BILANCA!E7</f>
        <v>116042.81000000001</v>
      </c>
      <c r="E1012" s="2">
        <v>0</v>
      </c>
      <c r="F1012" s="2">
        <v>0</v>
      </c>
      <c r="G1012" s="3">
        <f t="shared" si="32"/>
        <v>721.25206000000003</v>
      </c>
      <c r="H1012" s="3">
        <f t="shared" si="31"/>
        <v>0.59999999997671694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49938.689999999988</v>
      </c>
      <c r="D1013" s="2">
        <f>BILANCA!E8</f>
        <v>26323.839999999997</v>
      </c>
      <c r="E1013" s="2">
        <v>0</v>
      </c>
      <c r="F1013" s="2">
        <v>0</v>
      </c>
      <c r="G1013" s="3">
        <f t="shared" si="32"/>
        <v>307.75910999999996</v>
      </c>
      <c r="H1013" s="3">
        <f t="shared" si="31"/>
        <v>0.47000000001571607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129625.01</v>
      </c>
      <c r="D1015" s="2">
        <f>BILANCA!E10</f>
        <v>137950</v>
      </c>
      <c r="E1015" s="2">
        <v>0</v>
      </c>
      <c r="F1015" s="2">
        <v>0</v>
      </c>
      <c r="G1015" s="3">
        <f t="shared" si="32"/>
        <v>2027.6250500000001</v>
      </c>
      <c r="H1015" s="3">
        <f t="shared" si="31"/>
        <v>9.9999999947613105E-3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79686.320000000007</v>
      </c>
      <c r="D1016" s="2">
        <f>BILANCA!E11</f>
        <v>111626.16</v>
      </c>
      <c r="E1016" s="2">
        <v>0</v>
      </c>
      <c r="F1016" s="2">
        <v>0</v>
      </c>
      <c r="G1016" s="3">
        <f t="shared" si="32"/>
        <v>1817.63184</v>
      </c>
      <c r="H1016" s="3">
        <f t="shared" si="31"/>
        <v>0.48000000001047738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78601.72</v>
      </c>
      <c r="D1017" s="2">
        <f>BILANCA!E12</f>
        <v>89718.970000000016</v>
      </c>
      <c r="E1017" s="2">
        <v>0</v>
      </c>
      <c r="F1017" s="2">
        <v>0</v>
      </c>
      <c r="G1017" s="3">
        <f t="shared" si="32"/>
        <v>1806.2776200000003</v>
      </c>
      <c r="H1017" s="3">
        <f t="shared" si="31"/>
        <v>0.30999999998311978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44299.72</v>
      </c>
      <c r="D1024" s="2">
        <f>BILANCA!E19</f>
        <v>62536.75</v>
      </c>
      <c r="E1024" s="2">
        <v>0</v>
      </c>
      <c r="F1024" s="2">
        <v>0</v>
      </c>
      <c r="G1024" s="3">
        <f t="shared" si="32"/>
        <v>2371.2250800000002</v>
      </c>
      <c r="H1024" s="3">
        <f t="shared" si="31"/>
        <v>0.52999999999883585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84179.31</v>
      </c>
      <c r="D1025" s="2">
        <f>BILANCA!E20</f>
        <v>105970.14</v>
      </c>
      <c r="E1025" s="2">
        <v>0</v>
      </c>
      <c r="F1025" s="2">
        <v>0</v>
      </c>
      <c r="G1025" s="3">
        <f t="shared" si="32"/>
        <v>4441.79385</v>
      </c>
      <c r="H1025" s="3">
        <f t="shared" si="31"/>
        <v>0.44999999999708962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14953.49</v>
      </c>
      <c r="D1026" s="2">
        <f>BILANCA!E21</f>
        <v>14953.49</v>
      </c>
      <c r="E1026" s="2">
        <v>0</v>
      </c>
      <c r="F1026" s="2">
        <v>0</v>
      </c>
      <c r="G1026" s="3">
        <f t="shared" si="32"/>
        <v>717.76751999999999</v>
      </c>
      <c r="H1026" s="3">
        <f t="shared" ref="H1026:H1089" si="33">ABS(C1026-ROUND(C1026,0))+ABS(D1026-ROUND(D1026,0))</f>
        <v>0.97999999999956344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47199.67</v>
      </c>
      <c r="D1029" s="2">
        <f>BILANCA!E24</f>
        <v>55153.49</v>
      </c>
      <c r="E1029" s="2">
        <v>0</v>
      </c>
      <c r="F1029" s="2">
        <v>0</v>
      </c>
      <c r="G1029" s="3">
        <f t="shared" si="32"/>
        <v>2992.6263499999995</v>
      </c>
      <c r="H1029" s="3">
        <f t="shared" si="33"/>
        <v>0.81999999999970896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102032.75</v>
      </c>
      <c r="D1033" s="2">
        <f>BILANCA!E28</f>
        <v>113540.37</v>
      </c>
      <c r="E1033" s="2">
        <v>0</v>
      </c>
      <c r="F1033" s="2">
        <v>0</v>
      </c>
      <c r="G1033" s="3">
        <f t="shared" si="32"/>
        <v>7569.6102699999992</v>
      </c>
      <c r="H1033" s="3">
        <f t="shared" si="33"/>
        <v>0.61999999999534339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33584.07</v>
      </c>
      <c r="D1034" s="2">
        <f>BILANCA!E29</f>
        <v>26491.37000000001</v>
      </c>
      <c r="E1034" s="2">
        <v>0</v>
      </c>
      <c r="F1034" s="2">
        <v>0</v>
      </c>
      <c r="G1034" s="3">
        <f t="shared" si="32"/>
        <v>2077.6034400000003</v>
      </c>
      <c r="H1034" s="3">
        <f t="shared" si="33"/>
        <v>0.44000000000960426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92973.05</v>
      </c>
      <c r="D1035" s="2">
        <f>BILANCA!E30</f>
        <v>92973.05</v>
      </c>
      <c r="E1035" s="2">
        <v>0</v>
      </c>
      <c r="F1035" s="2">
        <v>0</v>
      </c>
      <c r="G1035" s="3">
        <f t="shared" si="32"/>
        <v>6972.9787500000002</v>
      </c>
      <c r="H1035" s="3">
        <f t="shared" si="33"/>
        <v>0.10000000000582077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3578.25</v>
      </c>
      <c r="D1037" s="2">
        <f>BILANCA!E32</f>
        <v>3578.25</v>
      </c>
      <c r="E1037" s="2">
        <v>0</v>
      </c>
      <c r="F1037" s="2">
        <v>0</v>
      </c>
      <c r="G1037" s="3">
        <f t="shared" si="32"/>
        <v>289.83825000000002</v>
      </c>
      <c r="H1037" s="3">
        <f t="shared" si="33"/>
        <v>0.5</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62967.23</v>
      </c>
      <c r="D1039" s="2">
        <f>BILANCA!E34</f>
        <v>70059.929999999993</v>
      </c>
      <c r="E1039" s="2">
        <v>0</v>
      </c>
      <c r="F1039" s="2">
        <v>0</v>
      </c>
      <c r="G1039" s="3">
        <f t="shared" si="32"/>
        <v>5889.5256099999997</v>
      </c>
      <c r="H1039" s="3">
        <f t="shared" si="33"/>
        <v>0.30000000001018634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717.93</v>
      </c>
      <c r="D1050" s="2">
        <f>BILANCA!E45</f>
        <v>690.84999999999991</v>
      </c>
      <c r="E1050" s="2">
        <v>0</v>
      </c>
      <c r="F1050" s="2">
        <v>0</v>
      </c>
      <c r="G1050" s="3">
        <f t="shared" si="32"/>
        <v>83.985199999999992</v>
      </c>
      <c r="H1050" s="3">
        <f t="shared" si="33"/>
        <v>0.22000000000014097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717.93</v>
      </c>
      <c r="D1052" s="2">
        <f>BILANCA!E47</f>
        <v>717.93</v>
      </c>
      <c r="E1052" s="2">
        <v>0</v>
      </c>
      <c r="F1052" s="2">
        <v>0</v>
      </c>
      <c r="G1052" s="3">
        <f t="shared" si="32"/>
        <v>90.459180000000003</v>
      </c>
      <c r="H1052" s="3">
        <f t="shared" si="33"/>
        <v>0.14000000000010004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27.08</v>
      </c>
      <c r="E1055" s="2">
        <v>0</v>
      </c>
      <c r="F1055" s="2">
        <v>0</v>
      </c>
      <c r="G1055" s="3">
        <f t="shared" si="32"/>
        <v>2.4371999999999998</v>
      </c>
      <c r="H1055" s="3">
        <f t="shared" si="33"/>
        <v>7.9999999999998295E-2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11167.84</v>
      </c>
      <c r="D1059" s="2">
        <f>BILANCA!E54</f>
        <v>13595.77</v>
      </c>
      <c r="E1059" s="2">
        <v>0</v>
      </c>
      <c r="F1059" s="2">
        <v>0</v>
      </c>
      <c r="G1059" s="3">
        <f t="shared" si="32"/>
        <v>1879.6096200000002</v>
      </c>
      <c r="H1059" s="3">
        <f t="shared" si="33"/>
        <v>0.38999999999941792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11167.84</v>
      </c>
      <c r="D1060" s="2">
        <f>BILANCA!E55</f>
        <v>13595.77</v>
      </c>
      <c r="E1060" s="2">
        <v>0</v>
      </c>
      <c r="F1060" s="2">
        <v>0</v>
      </c>
      <c r="G1060" s="3">
        <f t="shared" si="32"/>
        <v>1917.9690000000003</v>
      </c>
      <c r="H1060" s="3">
        <f t="shared" si="33"/>
        <v>0.38999999999941792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132629.28</v>
      </c>
      <c r="D1074" s="2">
        <f>BILANCA!E69</f>
        <v>57491.520000000004</v>
      </c>
      <c r="E1074" s="2">
        <v>0</v>
      </c>
      <c r="F1074" s="2">
        <v>0</v>
      </c>
      <c r="G1074" s="3">
        <f t="shared" si="32"/>
        <v>15847.188480000001</v>
      </c>
      <c r="H1074" s="3">
        <f t="shared" si="33"/>
        <v>0.75999999999476131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99288.65</v>
      </c>
      <c r="D1075" s="2">
        <f>BILANCA!E70</f>
        <v>54983.26</v>
      </c>
      <c r="E1075" s="2">
        <v>0</v>
      </c>
      <c r="F1075" s="2">
        <v>0</v>
      </c>
      <c r="G1075" s="3">
        <f t="shared" ref="G1075:G1138" si="34">B1075/1000*C1075+B1075/500*D1075</f>
        <v>13601.58605</v>
      </c>
      <c r="H1075" s="3">
        <f t="shared" si="33"/>
        <v>0.61000000000785803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99287.14</v>
      </c>
      <c r="D1076" s="2">
        <f>BILANCA!E71</f>
        <v>54983.26</v>
      </c>
      <c r="E1076" s="2">
        <v>0</v>
      </c>
      <c r="F1076" s="2">
        <v>0</v>
      </c>
      <c r="G1076" s="3">
        <f t="shared" si="34"/>
        <v>13810.741560000002</v>
      </c>
      <c r="H1076" s="3">
        <f t="shared" si="33"/>
        <v>0.40000000000145519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99287.14</v>
      </c>
      <c r="D1078" s="2">
        <f>BILANCA!E73</f>
        <v>54983.26</v>
      </c>
      <c r="E1078" s="2">
        <v>0</v>
      </c>
      <c r="F1078" s="2">
        <v>0</v>
      </c>
      <c r="G1078" s="3">
        <f t="shared" si="34"/>
        <v>14229.248880000001</v>
      </c>
      <c r="H1078" s="3">
        <f t="shared" si="33"/>
        <v>0.40000000000145519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1.51</v>
      </c>
      <c r="D1085" s="2">
        <f>BILANCA!E80</f>
        <v>0</v>
      </c>
      <c r="E1085" s="2">
        <v>0</v>
      </c>
      <c r="F1085" s="2">
        <v>0</v>
      </c>
      <c r="G1085" s="3">
        <f t="shared" si="34"/>
        <v>0.11324999999999999</v>
      </c>
      <c r="H1085" s="3">
        <f t="shared" si="33"/>
        <v>0.49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2508.2600000000002</v>
      </c>
      <c r="E1087" s="2">
        <v>0</v>
      </c>
      <c r="F1087" s="2">
        <v>0</v>
      </c>
      <c r="G1087" s="3">
        <f t="shared" si="34"/>
        <v>386.27204</v>
      </c>
      <c r="H1087" s="3">
        <f t="shared" si="33"/>
        <v>0.26000000000021828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2464.98</v>
      </c>
      <c r="E1088" s="2">
        <v>0</v>
      </c>
      <c r="F1088" s="2">
        <v>0</v>
      </c>
      <c r="G1088" s="3">
        <f t="shared" si="34"/>
        <v>384.53688</v>
      </c>
      <c r="H1088" s="3">
        <f t="shared" si="33"/>
        <v>1.999999999998181E-2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43.28</v>
      </c>
      <c r="E1092" s="2">
        <v>0</v>
      </c>
      <c r="F1092" s="2">
        <v>0</v>
      </c>
      <c r="G1092" s="3">
        <f t="shared" si="34"/>
        <v>7.0979200000000002</v>
      </c>
      <c r="H1092" s="3">
        <f t="shared" si="35"/>
        <v>0.28000000000000114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0.13</v>
      </c>
      <c r="D1152" s="2">
        <f>BILANCA!E147</f>
        <v>0</v>
      </c>
      <c r="E1152" s="2">
        <v>0</v>
      </c>
      <c r="F1152" s="2">
        <v>0</v>
      </c>
      <c r="G1152" s="3">
        <f t="shared" si="36"/>
        <v>1.8460000000000001E-2</v>
      </c>
      <c r="H1152" s="3">
        <f t="shared" si="35"/>
        <v>0.13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0.13</v>
      </c>
      <c r="D1164" s="2">
        <f>BILANCA!E159</f>
        <v>0</v>
      </c>
      <c r="E1164" s="2">
        <v>0</v>
      </c>
      <c r="F1164" s="2">
        <v>0</v>
      </c>
      <c r="G1164" s="3">
        <f t="shared" si="36"/>
        <v>2.002E-2</v>
      </c>
      <c r="H1164" s="3">
        <f t="shared" si="37"/>
        <v>0.13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33340.5</v>
      </c>
      <c r="D1176" s="2">
        <f>BILANCA!E171</f>
        <v>0</v>
      </c>
      <c r="E1176" s="2">
        <v>0</v>
      </c>
      <c r="F1176" s="2">
        <v>0</v>
      </c>
      <c r="G1176" s="3">
        <f t="shared" si="36"/>
        <v>5534.5230000000001</v>
      </c>
      <c r="H1176" s="3">
        <f t="shared" si="37"/>
        <v>0.5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33340.5</v>
      </c>
      <c r="D1179" s="2">
        <f>BILANCA!E174</f>
        <v>0</v>
      </c>
      <c r="E1179" s="2">
        <v>0</v>
      </c>
      <c r="F1179" s="2">
        <v>0</v>
      </c>
      <c r="G1179" s="3">
        <f t="shared" si="36"/>
        <v>5634.5445</v>
      </c>
      <c r="H1179" s="3">
        <f t="shared" si="37"/>
        <v>0.5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261169.69</v>
      </c>
      <c r="D1180" s="2">
        <f>BILANCA!E176</f>
        <v>173534.33000000002</v>
      </c>
      <c r="E1180" s="2">
        <v>0</v>
      </c>
      <c r="F1180" s="2">
        <v>0</v>
      </c>
      <c r="G1180" s="3">
        <f t="shared" si="36"/>
        <v>103400.51950000001</v>
      </c>
      <c r="H1180" s="3">
        <f t="shared" si="37"/>
        <v>0.64000000001396984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33500.619999999995</v>
      </c>
      <c r="D1181" s="2">
        <f>BILANCA!E177</f>
        <v>70393.89</v>
      </c>
      <c r="E1181" s="2">
        <v>0</v>
      </c>
      <c r="F1181" s="2">
        <v>0</v>
      </c>
      <c r="G1181" s="3">
        <f t="shared" si="36"/>
        <v>29803.3164</v>
      </c>
      <c r="H1181" s="3">
        <f t="shared" si="37"/>
        <v>0.49000000000523869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33500.619999999995</v>
      </c>
      <c r="D1182" s="2">
        <f>BILANCA!E178</f>
        <v>42803.979999999996</v>
      </c>
      <c r="E1182" s="2">
        <v>0</v>
      </c>
      <c r="F1182" s="2">
        <v>0</v>
      </c>
      <c r="G1182" s="3">
        <f t="shared" si="36"/>
        <v>20486.675759999998</v>
      </c>
      <c r="H1182" s="3">
        <f t="shared" si="37"/>
        <v>0.40000000000873115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32662</v>
      </c>
      <c r="D1183" s="2">
        <f>BILANCA!E179</f>
        <v>41841.35</v>
      </c>
      <c r="E1183" s="2">
        <v>0</v>
      </c>
      <c r="F1183" s="2">
        <v>0</v>
      </c>
      <c r="G1183" s="3">
        <f t="shared" si="36"/>
        <v>20127.633099999999</v>
      </c>
      <c r="H1183" s="3">
        <f t="shared" si="37"/>
        <v>0.34999999999854481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833.56</v>
      </c>
      <c r="D1184" s="2">
        <f>BILANCA!E180</f>
        <v>962.63</v>
      </c>
      <c r="E1184" s="2">
        <v>0</v>
      </c>
      <c r="F1184" s="2">
        <v>0</v>
      </c>
      <c r="G1184" s="3">
        <f t="shared" si="36"/>
        <v>480.03467999999998</v>
      </c>
      <c r="H1184" s="3">
        <f t="shared" si="37"/>
        <v>0.81000000000005912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5.0599999999999996</v>
      </c>
      <c r="D1200" s="2">
        <f>BILANCA!E196</f>
        <v>0</v>
      </c>
      <c r="E1200" s="2">
        <v>0</v>
      </c>
      <c r="F1200" s="2">
        <v>0</v>
      </c>
      <c r="G1200" s="3">
        <f t="shared" si="36"/>
        <v>0.96139999999999992</v>
      </c>
      <c r="H1200" s="3">
        <f t="shared" si="37"/>
        <v>5.9999999999999609E-2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27589.91</v>
      </c>
      <c r="E1251" s="2">
        <v>0</v>
      </c>
      <c r="F1251" s="2">
        <v>0</v>
      </c>
      <c r="G1251" s="3">
        <f t="shared" si="38"/>
        <v>13298.33662</v>
      </c>
      <c r="H1251" s="3">
        <f t="shared" si="39"/>
        <v>9.0000000000145519E-2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227669.07</v>
      </c>
      <c r="D1255" s="2">
        <f>BILANCA!E251</f>
        <v>103140.44</v>
      </c>
      <c r="E1255" s="2">
        <v>0</v>
      </c>
      <c r="F1255" s="2">
        <v>0</v>
      </c>
      <c r="G1255" s="3">
        <f t="shared" si="38"/>
        <v>106317.73775</v>
      </c>
      <c r="H1255" s="3">
        <f t="shared" si="39"/>
        <v>0.51000000000931323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128540.41</v>
      </c>
      <c r="D1256" s="2">
        <f>BILANCA!E252</f>
        <v>116042.81</v>
      </c>
      <c r="E1256" s="2">
        <v>0</v>
      </c>
      <c r="F1256" s="2">
        <v>0</v>
      </c>
      <c r="G1256" s="3">
        <f t="shared" si="38"/>
        <v>88714.003379999995</v>
      </c>
      <c r="H1256" s="3">
        <f t="shared" si="39"/>
        <v>0.60000000000582077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128540.41</v>
      </c>
      <c r="D1257" s="2">
        <f>BILANCA!E253</f>
        <v>116042.81</v>
      </c>
      <c r="E1257" s="2">
        <v>0</v>
      </c>
      <c r="F1257" s="2">
        <v>0</v>
      </c>
      <c r="G1257" s="3">
        <f t="shared" si="38"/>
        <v>89074.629409999994</v>
      </c>
      <c r="H1257" s="3">
        <f t="shared" si="39"/>
        <v>0.60000000000582077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99128.53</v>
      </c>
      <c r="D1259" s="2">
        <f>BILANCA!E255</f>
        <v>-12902.37</v>
      </c>
      <c r="E1259" s="2">
        <v>0</v>
      </c>
      <c r="F1259" s="2">
        <v>0</v>
      </c>
      <c r="G1259" s="3">
        <f t="shared" si="38"/>
        <v>18257.623709999996</v>
      </c>
      <c r="H1259" s="3">
        <f t="shared" si="39"/>
        <v>0.84000000000196451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99128.53</v>
      </c>
      <c r="D1260" s="2">
        <f>BILANCA!E256</f>
        <v>0</v>
      </c>
      <c r="E1260" s="2">
        <v>0</v>
      </c>
      <c r="F1260" s="2">
        <v>0</v>
      </c>
      <c r="G1260" s="3">
        <f t="shared" si="38"/>
        <v>24782.1325</v>
      </c>
      <c r="H1260" s="3">
        <f t="shared" si="39"/>
        <v>0.47000000000116415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99128.53</v>
      </c>
      <c r="D1261" s="2">
        <f>BILANCA!E257</f>
        <v>0</v>
      </c>
      <c r="E1261" s="2">
        <v>0</v>
      </c>
      <c r="F1261" s="2">
        <v>0</v>
      </c>
      <c r="G1261" s="3">
        <f t="shared" si="38"/>
        <v>24881.261030000001</v>
      </c>
      <c r="H1261" s="3">
        <f t="shared" si="39"/>
        <v>0.47000000000116415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12902.37</v>
      </c>
      <c r="E1264" s="2">
        <v>0</v>
      </c>
      <c r="F1264" s="2">
        <v>0</v>
      </c>
      <c r="G1264" s="3">
        <f t="shared" si="38"/>
        <v>6554.4039600000006</v>
      </c>
      <c r="H1264" s="3">
        <f t="shared" si="39"/>
        <v>0.37000000000080036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12902.37</v>
      </c>
      <c r="E1265" s="2">
        <v>0</v>
      </c>
      <c r="F1265" s="2">
        <v>0</v>
      </c>
      <c r="G1265" s="3">
        <f t="shared" si="38"/>
        <v>6580.2087000000001</v>
      </c>
      <c r="H1265" s="3">
        <f t="shared" si="39"/>
        <v>0.37000000000080036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0.13</v>
      </c>
      <c r="D1278" s="2">
        <f>BILANCA!E274</f>
        <v>0</v>
      </c>
      <c r="E1278" s="2">
        <v>0</v>
      </c>
      <c r="F1278" s="2">
        <v>0</v>
      </c>
      <c r="G1278" s="3">
        <f t="shared" si="40"/>
        <v>3.4840000000000003E-2</v>
      </c>
      <c r="H1278" s="3">
        <f t="shared" si="39"/>
        <v>0.13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0.13</v>
      </c>
      <c r="D1292" s="2">
        <f>BILANCA!E288</f>
        <v>0</v>
      </c>
      <c r="E1292" s="2">
        <v>0</v>
      </c>
      <c r="F1292" s="2">
        <v>0</v>
      </c>
      <c r="G1292" s="3">
        <f t="shared" si="40"/>
        <v>3.6659999999999998E-2</v>
      </c>
      <c r="H1292" s="3">
        <f t="shared" si="41"/>
        <v>0.13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655386.19999999995</v>
      </c>
      <c r="E1301" s="2">
        <v>0</v>
      </c>
      <c r="F1301" s="2">
        <v>0</v>
      </c>
      <c r="G1301" s="3">
        <f t="shared" si="40"/>
        <v>381434.76839999994</v>
      </c>
      <c r="H1301" s="3">
        <f t="shared" si="41"/>
        <v>0.19999999995343387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655386.19999999995</v>
      </c>
      <c r="E1302" s="2">
        <v>0</v>
      </c>
      <c r="F1302" s="2">
        <v>0</v>
      </c>
      <c r="G1302" s="3">
        <f t="shared" si="40"/>
        <v>382745.54079999996</v>
      </c>
      <c r="H1302" s="3">
        <f t="shared" si="41"/>
        <v>0.19999999995343387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0.13</v>
      </c>
      <c r="D1306" s="2">
        <f>BILANCA!E303</f>
        <v>0</v>
      </c>
      <c r="E1306" s="2">
        <v>0</v>
      </c>
      <c r="F1306" s="2">
        <v>0</v>
      </c>
      <c r="G1306" s="3">
        <f t="shared" si="40"/>
        <v>3.848E-2</v>
      </c>
      <c r="H1306" s="3">
        <f t="shared" si="41"/>
        <v>0.13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43.28</v>
      </c>
      <c r="E1311" s="2">
        <v>0</v>
      </c>
      <c r="F1311" s="2">
        <v>0</v>
      </c>
      <c r="G1311" s="3">
        <f t="shared" si="40"/>
        <v>26.054559999999999</v>
      </c>
      <c r="H1311" s="3">
        <f t="shared" si="41"/>
        <v>0.28000000000000114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33500.620000000003</v>
      </c>
      <c r="D1340" s="2">
        <f>BILANCA!E337</f>
        <v>42803.98</v>
      </c>
      <c r="E1340" s="2">
        <v>0</v>
      </c>
      <c r="F1340" s="2">
        <v>0</v>
      </c>
      <c r="G1340" s="3">
        <f t="shared" si="42"/>
        <v>39305.831400000003</v>
      </c>
      <c r="H1340" s="3">
        <f t="shared" si="41"/>
        <v>0.39999999999417923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26169.71</v>
      </c>
      <c r="E1379" s="2">
        <v>0</v>
      </c>
      <c r="F1379" s="2">
        <v>0</v>
      </c>
      <c r="G1379" s="3">
        <f t="shared" si="42"/>
        <v>19313.24598</v>
      </c>
      <c r="H1379" s="3">
        <f t="shared" si="43"/>
        <v>0.29000000000087311</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1420.2</v>
      </c>
      <c r="E1382" s="2">
        <v>0</v>
      </c>
      <c r="F1382" s="2">
        <v>0</v>
      </c>
      <c r="G1382" s="3">
        <f t="shared" si="42"/>
        <v>1056.6288</v>
      </c>
      <c r="H1382" s="3">
        <f t="shared" si="43"/>
        <v>0.20000000000004547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655386.19999999995</v>
      </c>
      <c r="E1399" s="2">
        <v>0</v>
      </c>
      <c r="F1399" s="2">
        <v>0</v>
      </c>
      <c r="G1399" s="3">
        <f t="shared" si="44"/>
        <v>509890.46359999996</v>
      </c>
      <c r="H1399" s="3">
        <f t="shared" si="43"/>
        <v>0.19999999995343387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705443.68</v>
      </c>
      <c r="D1401" s="7">
        <f>'RAS-funkcijski'!E5</f>
        <v>875675.73</v>
      </c>
      <c r="E1401" s="7">
        <v>0</v>
      </c>
      <c r="F1401" s="7">
        <v>0</v>
      </c>
      <c r="G1401" s="8">
        <f t="shared" si="44"/>
        <v>2456.7951400000002</v>
      </c>
      <c r="H1401" s="8">
        <f t="shared" si="43"/>
        <v>0.58999999996740371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705443.68</v>
      </c>
      <c r="D1409" s="2">
        <f>'RAS-funkcijski'!E13</f>
        <v>875675.73</v>
      </c>
      <c r="E1409" s="2">
        <v>0</v>
      </c>
      <c r="F1409" s="2">
        <v>0</v>
      </c>
      <c r="G1409" s="3">
        <f t="shared" si="44"/>
        <v>22111.15626</v>
      </c>
      <c r="H1409" s="3">
        <f t="shared" si="43"/>
        <v>0.58999999996740371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705443.68</v>
      </c>
      <c r="D1412" s="2">
        <f>'RAS-funkcijski'!E16</f>
        <v>875675.73</v>
      </c>
      <c r="E1412" s="2">
        <v>0</v>
      </c>
      <c r="F1412" s="2">
        <v>0</v>
      </c>
      <c r="G1412" s="3">
        <f t="shared" si="44"/>
        <v>29481.541679999998</v>
      </c>
      <c r="H1412" s="3">
        <f t="shared" si="45"/>
        <v>0.58999999996740371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705443.68</v>
      </c>
      <c r="D1537" s="14">
        <f>'RAS-funkcijski'!E141</f>
        <v>875675.73</v>
      </c>
      <c r="E1537" s="14">
        <v>0</v>
      </c>
      <c r="F1537" s="14">
        <v>0</v>
      </c>
      <c r="G1537" s="15">
        <f t="shared" si="48"/>
        <v>336580.93417999998</v>
      </c>
      <c r="H1537" s="15">
        <f t="shared" si="47"/>
        <v>0.58999999996740371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1478.57</v>
      </c>
      <c r="D1538" s="7">
        <f>'P-VRIO'!E5</f>
        <v>1478.57</v>
      </c>
      <c r="E1538" s="7">
        <v>0</v>
      </c>
      <c r="F1538" s="7">
        <v>0</v>
      </c>
      <c r="G1538" s="8">
        <f t="shared" si="48"/>
        <v>4.4357100000000003</v>
      </c>
      <c r="H1538" s="8">
        <f t="shared" ref="H1538:H1581" si="49">ABS(C1538-ROUND(C1538,0))+ABS(D1538-ROUND(D1538,0))</f>
        <v>0.86000000000012733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1478.57</v>
      </c>
      <c r="D1539" s="2">
        <f>'P-VRIO'!E6</f>
        <v>1478.57</v>
      </c>
      <c r="E1539" s="2">
        <v>0</v>
      </c>
      <c r="F1539" s="2">
        <v>0</v>
      </c>
      <c r="G1539" s="3">
        <f t="shared" si="48"/>
        <v>8.8714200000000005</v>
      </c>
      <c r="H1539" s="3">
        <f t="shared" si="49"/>
        <v>0.86000000000012733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1478.57</v>
      </c>
      <c r="D1540" s="2">
        <f>'P-VRIO'!E7</f>
        <v>1478.57</v>
      </c>
      <c r="E1540" s="2">
        <v>0</v>
      </c>
      <c r="F1540" s="2">
        <v>0</v>
      </c>
      <c r="G1540" s="3">
        <f t="shared" si="48"/>
        <v>13.307130000000001</v>
      </c>
      <c r="H1540" s="3">
        <f t="shared" si="49"/>
        <v>0.86000000000012733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1478.57</v>
      </c>
      <c r="D1542" s="2">
        <f>'P-VRIO'!E9</f>
        <v>1478.57</v>
      </c>
      <c r="E1542" s="2">
        <v>0</v>
      </c>
      <c r="F1542" s="2">
        <v>0</v>
      </c>
      <c r="G1542" s="3">
        <f t="shared" si="48"/>
        <v>22.178550000000001</v>
      </c>
      <c r="H1542" s="3">
        <f t="shared" si="49"/>
        <v>0.86000000000012733</v>
      </c>
      <c r="I1542" s="11">
        <f t="shared" si="50"/>
        <v>19.073553000002825</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33500.620000000003</v>
      </c>
      <c r="D1582" s="7"/>
      <c r="E1582" s="7">
        <v>0</v>
      </c>
      <c r="F1582" s="7">
        <v>0</v>
      </c>
      <c r="G1582" s="8">
        <f t="shared" ref="G1582:G1613" si="54">B1582/1000*C1582</f>
        <v>33.500620000000005</v>
      </c>
      <c r="H1582" s="8">
        <f t="shared" ref="H1582:H1613" si="55">ABS(C1582-ROUND(C1582,0))</f>
        <v>0.37999999999738066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1003594.32</v>
      </c>
      <c r="D1583" s="2">
        <v>0</v>
      </c>
      <c r="E1583" s="2">
        <v>0</v>
      </c>
      <c r="F1583" s="2">
        <v>0</v>
      </c>
      <c r="G1583" s="3">
        <f t="shared" si="54"/>
        <v>2007.1886399999999</v>
      </c>
      <c r="H1583" s="3">
        <f t="shared" si="55"/>
        <v>0.31999999994877726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456760.88</v>
      </c>
      <c r="D1584" s="2">
        <v>0</v>
      </c>
      <c r="E1584" s="2">
        <v>0</v>
      </c>
      <c r="F1584" s="2">
        <v>0</v>
      </c>
      <c r="G1584" s="3">
        <f t="shared" si="54"/>
        <v>1370.2826400000001</v>
      </c>
      <c r="H1584" s="3">
        <f t="shared" si="55"/>
        <v>0.11999999999534339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483194.09</v>
      </c>
      <c r="D1585" s="2">
        <v>0</v>
      </c>
      <c r="E1585" s="2">
        <v>0</v>
      </c>
      <c r="F1585" s="2">
        <v>0</v>
      </c>
      <c r="G1585" s="3">
        <f t="shared" si="54"/>
        <v>1932.7763600000001</v>
      </c>
      <c r="H1585" s="3">
        <f t="shared" si="55"/>
        <v>9.0000000025611371E-2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449347.58</v>
      </c>
      <c r="D1586" s="2">
        <v>0</v>
      </c>
      <c r="E1586" s="2">
        <v>0</v>
      </c>
      <c r="F1586" s="2">
        <v>0</v>
      </c>
      <c r="G1586" s="3">
        <f t="shared" si="54"/>
        <v>2246.7379000000001</v>
      </c>
      <c r="H1586" s="3">
        <f t="shared" si="55"/>
        <v>0.41999999998370185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33846.51</v>
      </c>
      <c r="D1587" s="2">
        <v>0</v>
      </c>
      <c r="E1587" s="2">
        <v>0</v>
      </c>
      <c r="F1587" s="2">
        <v>0</v>
      </c>
      <c r="G1587" s="3">
        <f t="shared" si="54"/>
        <v>203.07906000000003</v>
      </c>
      <c r="H1587" s="3">
        <f t="shared" si="55"/>
        <v>0.48999999999796273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54"/>
        <v>0</v>
      </c>
      <c r="H1594" s="3">
        <f t="shared" si="55"/>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63639.35</v>
      </c>
      <c r="D1601" s="2">
        <v>0</v>
      </c>
      <c r="E1601" s="2">
        <v>0</v>
      </c>
      <c r="F1601" s="2">
        <v>0</v>
      </c>
      <c r="G1601" s="3">
        <f t="shared" si="54"/>
        <v>1272.787</v>
      </c>
      <c r="H1601" s="3">
        <f t="shared" si="55"/>
        <v>0.34999999999854481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966701.04999999993</v>
      </c>
      <c r="D1602" s="2">
        <v>0</v>
      </c>
      <c r="E1602" s="2">
        <v>0</v>
      </c>
      <c r="F1602" s="2">
        <v>0</v>
      </c>
      <c r="G1602" s="3">
        <f t="shared" si="54"/>
        <v>20300.72205</v>
      </c>
      <c r="H1602" s="3">
        <f t="shared" si="55"/>
        <v>4.9999999930150807E-2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455495.74</v>
      </c>
      <c r="D1603" s="2">
        <v>0</v>
      </c>
      <c r="E1603" s="2">
        <v>0</v>
      </c>
      <c r="F1603" s="2">
        <v>0</v>
      </c>
      <c r="G1603" s="3">
        <f t="shared" si="54"/>
        <v>10020.906279999999</v>
      </c>
      <c r="H1603" s="3">
        <f t="shared" si="55"/>
        <v>0.26000000000931323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473730.61</v>
      </c>
      <c r="D1604" s="2">
        <v>0</v>
      </c>
      <c r="E1604" s="2">
        <v>0</v>
      </c>
      <c r="F1604" s="2">
        <v>0</v>
      </c>
      <c r="G1604" s="3">
        <f t="shared" si="54"/>
        <v>10895.804029999999</v>
      </c>
      <c r="H1604" s="3">
        <f t="shared" si="55"/>
        <v>0.39000000001396984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440168.23</v>
      </c>
      <c r="D1605" s="2">
        <v>0</v>
      </c>
      <c r="E1605" s="2">
        <v>0</v>
      </c>
      <c r="F1605" s="2">
        <v>0</v>
      </c>
      <c r="G1605" s="3">
        <f t="shared" si="54"/>
        <v>10564.03752</v>
      </c>
      <c r="H1605" s="3">
        <f t="shared" si="55"/>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33562.379999999997</v>
      </c>
      <c r="D1606" s="2">
        <v>0</v>
      </c>
      <c r="E1606" s="2">
        <v>0</v>
      </c>
      <c r="F1606" s="2">
        <v>0</v>
      </c>
      <c r="G1606" s="3">
        <f t="shared" si="54"/>
        <v>839.05949999999996</v>
      </c>
      <c r="H1606" s="3">
        <f t="shared" si="55"/>
        <v>0.37999999999738066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54"/>
        <v>0</v>
      </c>
      <c r="H1613" s="3">
        <f t="shared" si="55"/>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37474.699999999997</v>
      </c>
      <c r="D1620" s="2">
        <v>0</v>
      </c>
      <c r="E1620" s="2">
        <v>0</v>
      </c>
      <c r="F1620" s="2">
        <v>0</v>
      </c>
      <c r="G1620" s="3">
        <f t="shared" si="56"/>
        <v>1461.5132999999998</v>
      </c>
      <c r="H1620" s="3">
        <f t="shared" si="57"/>
        <v>0.30000000000291038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70393.890000000014</v>
      </c>
      <c r="D1621" s="2">
        <v>0</v>
      </c>
      <c r="E1621" s="2">
        <v>0</v>
      </c>
      <c r="F1621" s="2">
        <v>0</v>
      </c>
      <c r="G1621" s="3">
        <f t="shared" si="56"/>
        <v>2815.7556000000004</v>
      </c>
      <c r="H1621" s="3">
        <f t="shared" si="57"/>
        <v>0.10999999998603016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70393.89</v>
      </c>
      <c r="D1681" s="2">
        <v>0</v>
      </c>
      <c r="E1681" s="2">
        <v>0</v>
      </c>
      <c r="F1681" s="2">
        <v>0</v>
      </c>
      <c r="G1681" s="3">
        <f t="shared" si="60"/>
        <v>7039.3890000000001</v>
      </c>
      <c r="H1681" s="3">
        <f t="shared" si="61"/>
        <v>0.11000000000058208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1420.2</v>
      </c>
      <c r="D1682" s="2">
        <v>0</v>
      </c>
      <c r="E1682" s="2">
        <v>0</v>
      </c>
      <c r="F1682" s="2">
        <v>0</v>
      </c>
      <c r="G1682" s="3">
        <f t="shared" si="60"/>
        <v>143.4402</v>
      </c>
      <c r="H1682" s="3">
        <f t="shared" si="61"/>
        <v>0.20000000000004547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42803.98</v>
      </c>
      <c r="D1683" s="2">
        <v>0</v>
      </c>
      <c r="E1683" s="2">
        <v>0</v>
      </c>
      <c r="F1683" s="2">
        <v>0</v>
      </c>
      <c r="G1683" s="3">
        <f t="shared" si="60"/>
        <v>4366.0059600000004</v>
      </c>
      <c r="H1683" s="3">
        <f t="shared" si="61"/>
        <v>1.9999999996798579E-2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26169.71</v>
      </c>
      <c r="D1686" s="14">
        <v>0</v>
      </c>
      <c r="E1686" s="14">
        <v>0</v>
      </c>
      <c r="F1686" s="14">
        <v>0</v>
      </c>
      <c r="G1686" s="15">
        <f t="shared" si="60"/>
        <v>2747.8195499999997</v>
      </c>
      <c r="H1686" s="15">
        <f t="shared" si="61"/>
        <v>0.29000000000087311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3" t="s">
        <v>2020</v>
      </c>
      <c r="B1" s="393"/>
      <c r="C1" s="393"/>
    </row>
    <row r="2" spans="1:16" ht="33" customHeight="1" x14ac:dyDescent="0.2">
      <c r="A2" s="394" t="s">
        <v>2021</v>
      </c>
      <c r="B2" s="395"/>
      <c r="C2" s="392"/>
      <c r="D2" s="5"/>
      <c r="E2" s="5"/>
      <c r="F2" s="5"/>
      <c r="G2" s="5"/>
      <c r="H2" s="5"/>
      <c r="I2" s="5"/>
      <c r="J2" s="5"/>
      <c r="K2" s="5"/>
      <c r="L2" s="5"/>
      <c r="M2" s="5"/>
      <c r="N2" s="5"/>
      <c r="O2" s="5"/>
      <c r="P2" s="5"/>
    </row>
    <row r="3" spans="1:16" ht="18.75" customHeight="1" x14ac:dyDescent="0.2">
      <c r="A3" s="222" t="s">
        <v>2022</v>
      </c>
      <c r="B3" s="396" t="s">
        <v>2023</v>
      </c>
      <c r="C3" s="392"/>
      <c r="D3" s="5"/>
      <c r="E3" s="5"/>
      <c r="F3" s="5"/>
      <c r="G3" s="5"/>
      <c r="H3" s="5"/>
      <c r="I3" s="5"/>
      <c r="J3" s="5"/>
      <c r="K3" s="5"/>
      <c r="L3" s="5"/>
      <c r="M3" s="5"/>
      <c r="N3" s="5"/>
      <c r="O3" s="5"/>
      <c r="P3" s="5"/>
    </row>
    <row r="4" spans="1:16" ht="37.5" hidden="1" customHeight="1" x14ac:dyDescent="0.2">
      <c r="A4" s="223" t="s">
        <v>2024</v>
      </c>
      <c r="B4" s="391" t="s">
        <v>2025</v>
      </c>
      <c r="C4" s="392"/>
      <c r="D4" s="5"/>
      <c r="E4" s="5"/>
      <c r="F4" s="5"/>
      <c r="G4" s="5"/>
      <c r="H4" s="5"/>
      <c r="I4" s="5"/>
      <c r="J4" s="5"/>
      <c r="K4" s="5"/>
      <c r="L4" s="5"/>
      <c r="M4" s="5"/>
      <c r="N4" s="5"/>
      <c r="O4" s="5"/>
      <c r="P4" s="5"/>
    </row>
    <row r="5" spans="1:16" ht="48" hidden="1" customHeight="1" x14ac:dyDescent="0.2">
      <c r="A5" s="223" t="s">
        <v>2024</v>
      </c>
      <c r="B5" s="391" t="s">
        <v>2026</v>
      </c>
      <c r="C5" s="392"/>
      <c r="D5" s="5"/>
      <c r="E5" s="5"/>
      <c r="F5" s="5"/>
      <c r="G5" s="5"/>
      <c r="H5" s="5"/>
      <c r="I5" s="5"/>
      <c r="J5" s="5"/>
      <c r="K5" s="5"/>
      <c r="L5" s="5"/>
      <c r="M5" s="5"/>
      <c r="N5" s="5"/>
      <c r="O5" s="5"/>
      <c r="P5" s="5"/>
    </row>
    <row r="6" spans="1:16" ht="59.25" hidden="1" customHeight="1" x14ac:dyDescent="0.2">
      <c r="A6" s="223" t="s">
        <v>2024</v>
      </c>
      <c r="B6" s="391" t="s">
        <v>2027</v>
      </c>
      <c r="C6" s="392"/>
      <c r="D6" s="5"/>
      <c r="E6" s="5"/>
      <c r="F6" s="5"/>
      <c r="G6" s="5"/>
      <c r="H6" s="5"/>
      <c r="I6" s="5"/>
      <c r="J6" s="5"/>
      <c r="K6" s="5"/>
      <c r="L6" s="5"/>
      <c r="M6" s="5"/>
      <c r="N6" s="5"/>
      <c r="O6" s="5"/>
      <c r="P6" s="5"/>
    </row>
    <row r="7" spans="1:16" ht="48" hidden="1" customHeight="1" x14ac:dyDescent="0.2">
      <c r="A7" s="223" t="s">
        <v>2028</v>
      </c>
      <c r="B7" s="391" t="s">
        <v>2029</v>
      </c>
      <c r="C7" s="392"/>
      <c r="D7" s="5"/>
      <c r="E7" s="5"/>
      <c r="F7" s="5"/>
      <c r="G7" s="5"/>
      <c r="H7" s="5"/>
      <c r="I7" s="5"/>
      <c r="J7" s="5"/>
      <c r="K7" s="5"/>
      <c r="L7" s="5"/>
      <c r="M7" s="5"/>
      <c r="N7" s="5"/>
      <c r="O7" s="5"/>
      <c r="P7" s="5"/>
    </row>
    <row r="8" spans="1:16" ht="41.25" hidden="1" customHeight="1" x14ac:dyDescent="0.2">
      <c r="A8" s="223" t="s">
        <v>2030</v>
      </c>
      <c r="B8" s="391" t="s">
        <v>2031</v>
      </c>
      <c r="C8" s="392"/>
      <c r="D8" s="5"/>
      <c r="E8" s="5"/>
      <c r="F8" s="5"/>
      <c r="G8" s="5"/>
      <c r="H8" s="5"/>
      <c r="I8" s="5"/>
      <c r="J8" s="5"/>
      <c r="K8" s="5"/>
      <c r="L8" s="5"/>
      <c r="M8" s="5"/>
      <c r="N8" s="5"/>
      <c r="O8" s="5"/>
      <c r="P8" s="5"/>
    </row>
    <row r="9" spans="1:16" ht="59.25" hidden="1" customHeight="1" x14ac:dyDescent="0.2">
      <c r="A9" s="223" t="s">
        <v>2032</v>
      </c>
      <c r="B9" s="391" t="s">
        <v>2033</v>
      </c>
      <c r="C9" s="392"/>
      <c r="D9" s="5"/>
      <c r="E9" s="5"/>
      <c r="F9" s="5"/>
      <c r="G9" s="5"/>
      <c r="H9" s="5"/>
      <c r="I9" s="5"/>
      <c r="J9" s="5"/>
      <c r="K9" s="5"/>
      <c r="L9" s="5"/>
      <c r="M9" s="5"/>
      <c r="N9" s="5"/>
      <c r="O9" s="5"/>
      <c r="P9" s="5"/>
    </row>
    <row r="10" spans="1:16" ht="61.5" hidden="1" customHeight="1" x14ac:dyDescent="0.2">
      <c r="A10" s="223" t="s">
        <v>2032</v>
      </c>
      <c r="B10" s="391" t="s">
        <v>2034</v>
      </c>
      <c r="C10" s="392"/>
      <c r="D10" s="5"/>
      <c r="E10" s="5"/>
      <c r="F10" s="5"/>
      <c r="G10" s="5"/>
      <c r="H10" s="5"/>
      <c r="I10" s="5"/>
      <c r="J10" s="5"/>
      <c r="K10" s="5"/>
      <c r="L10" s="5"/>
      <c r="M10" s="5"/>
      <c r="N10" s="5"/>
      <c r="O10" s="5"/>
      <c r="P10" s="5"/>
    </row>
    <row r="11" spans="1:16" ht="43.5" hidden="1" customHeight="1" x14ac:dyDescent="0.2">
      <c r="A11" s="223" t="s">
        <v>2032</v>
      </c>
      <c r="B11" s="391" t="s">
        <v>2035</v>
      </c>
      <c r="C11" s="392"/>
      <c r="D11" s="5"/>
      <c r="E11" s="5"/>
      <c r="F11" s="5"/>
      <c r="G11" s="5"/>
      <c r="H11" s="5"/>
      <c r="I11" s="5"/>
      <c r="J11" s="5"/>
      <c r="K11" s="5"/>
      <c r="L11" s="5"/>
      <c r="M11" s="5"/>
      <c r="N11" s="5"/>
      <c r="O11" s="5"/>
      <c r="P11" s="5"/>
    </row>
    <row r="12" spans="1:16" ht="27.75" hidden="1" customHeight="1" x14ac:dyDescent="0.2">
      <c r="A12" s="223" t="s">
        <v>2036</v>
      </c>
      <c r="B12" s="391" t="s">
        <v>2037</v>
      </c>
      <c r="C12" s="392"/>
      <c r="D12" s="5"/>
      <c r="E12" s="5"/>
      <c r="F12" s="5"/>
      <c r="G12" s="5"/>
      <c r="H12" s="5"/>
      <c r="I12" s="5"/>
      <c r="J12" s="5"/>
      <c r="K12" s="5"/>
      <c r="L12" s="5"/>
      <c r="M12" s="5"/>
      <c r="N12" s="5"/>
      <c r="O12" s="5"/>
      <c r="P12" s="5"/>
    </row>
    <row r="13" spans="1:16" ht="27.75" hidden="1" customHeight="1" x14ac:dyDescent="0.2">
      <c r="A13" s="223" t="s">
        <v>2038</v>
      </c>
      <c r="B13" s="391" t="s">
        <v>2039</v>
      </c>
      <c r="C13" s="392"/>
      <c r="D13" s="5"/>
      <c r="E13" s="5"/>
      <c r="F13" s="5"/>
      <c r="G13" s="5"/>
      <c r="H13" s="5"/>
      <c r="I13" s="5"/>
      <c r="J13" s="5"/>
      <c r="K13" s="5"/>
      <c r="L13" s="5"/>
      <c r="M13" s="5"/>
      <c r="N13" s="5"/>
      <c r="O13" s="5"/>
      <c r="P13" s="5"/>
    </row>
    <row r="14" spans="1:16" ht="45.75" hidden="1" customHeight="1" x14ac:dyDescent="0.2">
      <c r="A14" s="223" t="s">
        <v>2040</v>
      </c>
      <c r="B14" s="391" t="s">
        <v>2041</v>
      </c>
      <c r="C14" s="392"/>
      <c r="D14" s="5"/>
      <c r="E14" s="5"/>
      <c r="F14" s="5"/>
      <c r="G14" s="5"/>
      <c r="H14" s="5"/>
      <c r="I14" s="5"/>
      <c r="J14" s="5"/>
      <c r="K14" s="5"/>
      <c r="L14" s="5"/>
      <c r="M14" s="5"/>
      <c r="N14" s="5"/>
      <c r="O14" s="5"/>
      <c r="P14" s="5"/>
    </row>
    <row r="15" spans="1:16" ht="45.75" hidden="1" customHeight="1" x14ac:dyDescent="0.2">
      <c r="A15" s="223" t="s">
        <v>2042</v>
      </c>
      <c r="B15" s="391" t="s">
        <v>2043</v>
      </c>
      <c r="C15" s="392"/>
      <c r="D15" s="5"/>
      <c r="E15" s="5"/>
      <c r="F15" s="5"/>
      <c r="G15" s="5"/>
      <c r="H15" s="5"/>
      <c r="I15" s="5"/>
      <c r="J15" s="5"/>
      <c r="K15" s="5"/>
      <c r="L15" s="5"/>
      <c r="M15" s="5"/>
      <c r="N15" s="5"/>
      <c r="O15" s="5"/>
      <c r="P15" s="5"/>
    </row>
    <row r="16" spans="1:16" ht="51" hidden="1" customHeight="1" x14ac:dyDescent="0.2">
      <c r="A16" s="223" t="s">
        <v>2044</v>
      </c>
      <c r="B16" s="391" t="s">
        <v>2045</v>
      </c>
      <c r="C16" s="392"/>
      <c r="D16" s="5"/>
      <c r="E16" s="5"/>
      <c r="F16" s="5"/>
      <c r="G16" s="5"/>
      <c r="H16" s="5"/>
      <c r="I16" s="5"/>
      <c r="J16" s="5"/>
      <c r="K16" s="5"/>
      <c r="L16" s="5"/>
      <c r="M16" s="5"/>
      <c r="N16" s="5"/>
      <c r="O16" s="5"/>
      <c r="P16" s="5"/>
    </row>
    <row r="17" spans="1:16" ht="27.75" hidden="1" customHeight="1" x14ac:dyDescent="0.2">
      <c r="A17" s="223" t="s">
        <v>2046</v>
      </c>
      <c r="B17" s="391" t="s">
        <v>2047</v>
      </c>
      <c r="C17" s="392"/>
      <c r="D17" s="5"/>
      <c r="E17" s="5"/>
      <c r="F17" s="5"/>
      <c r="G17" s="5"/>
      <c r="H17" s="5"/>
      <c r="I17" s="5"/>
      <c r="J17" s="5"/>
      <c r="K17" s="5"/>
      <c r="L17" s="5"/>
      <c r="M17" s="5"/>
      <c r="N17" s="5"/>
      <c r="O17" s="5"/>
      <c r="P17" s="5"/>
    </row>
    <row r="18" spans="1:16" ht="27.75" hidden="1" customHeight="1" x14ac:dyDescent="0.2">
      <c r="A18" s="223" t="s">
        <v>2048</v>
      </c>
      <c r="B18" s="391" t="s">
        <v>2049</v>
      </c>
      <c r="C18" s="392"/>
      <c r="D18" s="5"/>
      <c r="E18" s="5"/>
      <c r="F18" s="5"/>
      <c r="G18" s="5"/>
      <c r="H18" s="5"/>
      <c r="I18" s="5"/>
      <c r="J18" s="5"/>
      <c r="K18" s="5"/>
      <c r="L18" s="5"/>
      <c r="M18" s="5"/>
      <c r="N18" s="5"/>
      <c r="O18" s="5"/>
      <c r="P18" s="5"/>
    </row>
    <row r="19" spans="1:16" ht="45" hidden="1" customHeight="1" x14ac:dyDescent="0.2">
      <c r="A19" s="223" t="s">
        <v>2048</v>
      </c>
      <c r="B19" s="391" t="s">
        <v>2050</v>
      </c>
      <c r="C19" s="392"/>
      <c r="D19" s="5"/>
      <c r="E19" s="5"/>
      <c r="F19" s="5"/>
      <c r="G19" s="5"/>
      <c r="H19" s="5"/>
      <c r="I19" s="5"/>
      <c r="J19" s="5"/>
      <c r="K19" s="5"/>
      <c r="L19" s="5"/>
      <c r="M19" s="5"/>
      <c r="N19" s="5"/>
      <c r="O19" s="5"/>
      <c r="P19" s="5"/>
    </row>
    <row r="20" spans="1:16" ht="45" hidden="1" customHeight="1" x14ac:dyDescent="0.2">
      <c r="A20" s="223" t="s">
        <v>2051</v>
      </c>
      <c r="B20" s="391" t="s">
        <v>2052</v>
      </c>
      <c r="C20" s="392"/>
      <c r="D20" s="5"/>
      <c r="E20" s="5"/>
      <c r="F20" s="5"/>
      <c r="G20" s="5"/>
      <c r="H20" s="5"/>
      <c r="I20" s="5"/>
      <c r="J20" s="5"/>
      <c r="K20" s="5"/>
      <c r="L20" s="5"/>
      <c r="M20" s="5"/>
      <c r="N20" s="5"/>
      <c r="O20" s="5"/>
      <c r="P20" s="5"/>
    </row>
    <row r="21" spans="1:16" ht="30" hidden="1" customHeight="1" x14ac:dyDescent="0.2">
      <c r="A21" s="223" t="s">
        <v>2053</v>
      </c>
      <c r="B21" s="391" t="s">
        <v>2054</v>
      </c>
      <c r="C21" s="392"/>
      <c r="D21" s="5"/>
      <c r="E21" s="5"/>
      <c r="F21" s="5"/>
      <c r="G21" s="5"/>
      <c r="H21" s="5"/>
      <c r="I21" s="5"/>
      <c r="J21" s="5"/>
      <c r="K21" s="5"/>
      <c r="L21" s="5"/>
      <c r="M21" s="5"/>
      <c r="N21" s="5"/>
      <c r="O21" s="5"/>
      <c r="P21" s="5"/>
    </row>
    <row r="22" spans="1:16" ht="30" hidden="1" customHeight="1" x14ac:dyDescent="0.2">
      <c r="A22" s="223" t="s">
        <v>2055</v>
      </c>
      <c r="B22" s="391" t="s">
        <v>2056</v>
      </c>
      <c r="C22" s="392"/>
      <c r="D22" s="5"/>
      <c r="E22" s="5"/>
      <c r="F22" s="5"/>
      <c r="G22" s="5"/>
      <c r="H22" s="5"/>
      <c r="I22" s="5"/>
      <c r="J22" s="5"/>
      <c r="K22" s="5"/>
      <c r="L22" s="5"/>
      <c r="M22" s="5"/>
      <c r="N22" s="5"/>
      <c r="O22" s="5"/>
      <c r="P22" s="5"/>
    </row>
    <row r="23" spans="1:16" ht="30" hidden="1" customHeight="1" x14ac:dyDescent="0.2">
      <c r="A23" s="223" t="s">
        <v>2057</v>
      </c>
      <c r="B23" s="391" t="s">
        <v>2058</v>
      </c>
      <c r="C23" s="392"/>
      <c r="D23" s="5"/>
      <c r="E23" s="5"/>
      <c r="F23" s="5"/>
      <c r="G23" s="5"/>
      <c r="H23" s="5"/>
      <c r="I23" s="5"/>
      <c r="J23" s="5"/>
      <c r="K23" s="5"/>
      <c r="L23" s="5"/>
      <c r="M23" s="5"/>
      <c r="N23" s="5"/>
      <c r="O23" s="5"/>
      <c r="P23" s="5"/>
    </row>
    <row r="24" spans="1:16" ht="30" hidden="1" customHeight="1" x14ac:dyDescent="0.2">
      <c r="A24" s="223" t="s">
        <v>2059</v>
      </c>
      <c r="B24" s="391" t="s">
        <v>2060</v>
      </c>
      <c r="C24" s="392"/>
      <c r="D24" s="5"/>
      <c r="E24" s="5"/>
      <c r="F24" s="5"/>
      <c r="G24" s="5"/>
      <c r="H24" s="5"/>
      <c r="I24" s="5"/>
      <c r="J24" s="5"/>
      <c r="K24" s="5"/>
      <c r="L24" s="5"/>
      <c r="M24" s="5"/>
      <c r="N24" s="5"/>
      <c r="O24" s="5"/>
      <c r="P24" s="5"/>
    </row>
    <row r="25" spans="1:16" ht="30" hidden="1" customHeight="1" x14ac:dyDescent="0.2">
      <c r="A25" s="223" t="s">
        <v>2061</v>
      </c>
      <c r="B25" s="391" t="s">
        <v>2062</v>
      </c>
      <c r="C25" s="392"/>
      <c r="D25" s="5"/>
      <c r="E25" s="5"/>
      <c r="F25" s="5"/>
      <c r="G25" s="5"/>
      <c r="H25" s="5"/>
      <c r="I25" s="5"/>
      <c r="J25" s="5"/>
      <c r="K25" s="5"/>
      <c r="L25" s="5"/>
      <c r="M25" s="5"/>
      <c r="N25" s="5"/>
      <c r="O25" s="5"/>
      <c r="P25" s="5"/>
    </row>
    <row r="26" spans="1:16" ht="30" hidden="1" customHeight="1" x14ac:dyDescent="0.2">
      <c r="A26" s="223" t="s">
        <v>2063</v>
      </c>
      <c r="B26" s="391" t="s">
        <v>2064</v>
      </c>
      <c r="C26" s="392"/>
      <c r="D26" s="5"/>
      <c r="E26" s="5"/>
      <c r="F26" s="5"/>
      <c r="G26" s="5"/>
      <c r="H26" s="5"/>
      <c r="I26" s="5"/>
      <c r="J26" s="5"/>
      <c r="K26" s="5"/>
      <c r="L26" s="5"/>
      <c r="M26" s="5"/>
      <c r="N26" s="5"/>
      <c r="O26" s="5"/>
      <c r="P26" s="5"/>
    </row>
    <row r="27" spans="1:16" ht="70.5" hidden="1" customHeight="1" x14ac:dyDescent="0.2">
      <c r="A27" s="223" t="s">
        <v>2065</v>
      </c>
      <c r="B27" s="391" t="s">
        <v>2066</v>
      </c>
      <c r="C27" s="392"/>
      <c r="D27" s="5"/>
      <c r="E27" s="5"/>
      <c r="F27" s="5"/>
      <c r="G27" s="5"/>
      <c r="H27" s="5"/>
      <c r="I27" s="5"/>
      <c r="J27" s="5"/>
      <c r="K27" s="5"/>
      <c r="L27" s="5"/>
      <c r="M27" s="5"/>
      <c r="N27" s="5"/>
      <c r="O27" s="5"/>
      <c r="P27" s="5"/>
    </row>
    <row r="28" spans="1:16" ht="48" hidden="1" customHeight="1" x14ac:dyDescent="0.2">
      <c r="A28" s="223" t="s">
        <v>2067</v>
      </c>
      <c r="B28" s="391" t="s">
        <v>2068</v>
      </c>
      <c r="C28" s="392"/>
      <c r="D28" s="5"/>
      <c r="E28" s="5"/>
      <c r="F28" s="5"/>
      <c r="G28" s="5"/>
      <c r="H28" s="5"/>
      <c r="I28" s="5"/>
      <c r="J28" s="5"/>
      <c r="K28" s="5"/>
      <c r="L28" s="5"/>
      <c r="M28" s="5"/>
      <c r="N28" s="5"/>
      <c r="O28" s="5"/>
      <c r="P28" s="5"/>
    </row>
    <row r="29" spans="1:16" ht="100.5" hidden="1" customHeight="1" x14ac:dyDescent="0.2">
      <c r="A29" s="223" t="s">
        <v>2069</v>
      </c>
      <c r="B29" s="391" t="s">
        <v>2070</v>
      </c>
      <c r="C29" s="392"/>
      <c r="D29" s="5"/>
      <c r="E29" s="5"/>
      <c r="F29" s="5"/>
      <c r="G29" s="5"/>
      <c r="H29" s="5"/>
      <c r="I29" s="5"/>
      <c r="J29" s="5"/>
      <c r="K29" s="5"/>
      <c r="L29" s="5"/>
      <c r="M29" s="5"/>
      <c r="N29" s="5"/>
      <c r="O29" s="5"/>
      <c r="P29" s="5"/>
    </row>
    <row r="30" spans="1:16" ht="45" hidden="1" customHeight="1" x14ac:dyDescent="0.2">
      <c r="A30" s="223" t="s">
        <v>2071</v>
      </c>
      <c r="B30" s="391" t="s">
        <v>2072</v>
      </c>
      <c r="C30" s="392"/>
      <c r="D30" s="5"/>
      <c r="E30" s="5"/>
      <c r="F30" s="5"/>
      <c r="G30" s="5"/>
      <c r="H30" s="5"/>
      <c r="I30" s="5"/>
      <c r="J30" s="5"/>
      <c r="K30" s="5"/>
      <c r="L30" s="5"/>
      <c r="M30" s="5"/>
      <c r="N30" s="5"/>
      <c r="O30" s="5"/>
      <c r="P30" s="5"/>
    </row>
    <row r="31" spans="1:16" ht="45" hidden="1" customHeight="1" x14ac:dyDescent="0.2">
      <c r="A31" s="223" t="s">
        <v>2073</v>
      </c>
      <c r="B31" s="391" t="s">
        <v>2074</v>
      </c>
      <c r="C31" s="392"/>
      <c r="D31" s="5"/>
      <c r="E31" s="5"/>
      <c r="F31" s="5"/>
      <c r="G31" s="5"/>
      <c r="H31" s="5"/>
      <c r="I31" s="5"/>
      <c r="J31" s="5"/>
      <c r="K31" s="5"/>
      <c r="L31" s="5"/>
      <c r="M31" s="5"/>
      <c r="N31" s="5"/>
      <c r="O31" s="5"/>
      <c r="P31" s="5"/>
    </row>
    <row r="32" spans="1:16" ht="45" hidden="1" customHeight="1" x14ac:dyDescent="0.2">
      <c r="A32" s="223" t="s">
        <v>2075</v>
      </c>
      <c r="B32" s="391" t="s">
        <v>2076</v>
      </c>
      <c r="C32" s="392"/>
      <c r="D32" s="5"/>
      <c r="E32" s="5"/>
      <c r="F32" s="5"/>
      <c r="G32" s="5"/>
      <c r="H32" s="5"/>
      <c r="I32" s="5"/>
      <c r="J32" s="5"/>
      <c r="K32" s="5"/>
      <c r="L32" s="5"/>
      <c r="M32" s="5"/>
      <c r="N32" s="5"/>
      <c r="O32" s="5"/>
      <c r="P32" s="5"/>
    </row>
    <row r="33" spans="1:16" ht="72" hidden="1" customHeight="1" x14ac:dyDescent="0.2">
      <c r="A33" s="223" t="s">
        <v>2077</v>
      </c>
      <c r="B33" s="391" t="s">
        <v>2078</v>
      </c>
      <c r="C33" s="392"/>
      <c r="D33" s="5"/>
      <c r="E33" s="5"/>
      <c r="F33" s="5"/>
      <c r="G33" s="5"/>
      <c r="H33" s="5"/>
      <c r="I33" s="5"/>
      <c r="J33" s="5"/>
      <c r="K33" s="5"/>
      <c r="L33" s="5"/>
      <c r="M33" s="5"/>
      <c r="N33" s="5"/>
      <c r="O33" s="5"/>
      <c r="P33" s="5"/>
    </row>
    <row r="34" spans="1:16" ht="79.5" hidden="1" customHeight="1" x14ac:dyDescent="0.2">
      <c r="A34" s="223" t="s">
        <v>2079</v>
      </c>
      <c r="B34" s="391" t="s">
        <v>2080</v>
      </c>
      <c r="C34" s="392"/>
      <c r="D34" s="5"/>
      <c r="E34" s="5"/>
      <c r="F34" s="5"/>
      <c r="G34" s="5"/>
      <c r="H34" s="5"/>
      <c r="I34" s="5"/>
      <c r="J34" s="5"/>
      <c r="K34" s="5"/>
      <c r="L34" s="5"/>
      <c r="M34" s="5"/>
      <c r="N34" s="5"/>
      <c r="O34" s="5"/>
      <c r="P34" s="5"/>
    </row>
    <row r="35" spans="1:16" ht="70.5" hidden="1" customHeight="1" x14ac:dyDescent="0.2">
      <c r="A35" s="223" t="s">
        <v>2081</v>
      </c>
      <c r="B35" s="391" t="s">
        <v>2082</v>
      </c>
      <c r="C35" s="392"/>
      <c r="D35" s="5"/>
      <c r="E35" s="5"/>
      <c r="F35" s="5"/>
      <c r="G35" s="5"/>
      <c r="H35" s="5"/>
      <c r="I35" s="5"/>
      <c r="J35" s="5"/>
      <c r="K35" s="5"/>
      <c r="L35" s="5"/>
      <c r="M35" s="5"/>
      <c r="N35" s="5"/>
      <c r="O35" s="5"/>
      <c r="P35" s="5"/>
    </row>
    <row r="36" spans="1:16" ht="45.75" hidden="1" customHeight="1" x14ac:dyDescent="0.2">
      <c r="A36" s="223" t="s">
        <v>2083</v>
      </c>
      <c r="B36" s="391" t="s">
        <v>2084</v>
      </c>
      <c r="C36" s="392"/>
      <c r="D36" s="5"/>
      <c r="E36" s="5"/>
      <c r="F36" s="5"/>
      <c r="G36" s="5"/>
      <c r="H36" s="5"/>
      <c r="I36" s="5"/>
      <c r="J36" s="5"/>
      <c r="K36" s="5"/>
      <c r="L36" s="5"/>
      <c r="M36" s="5"/>
      <c r="N36" s="5"/>
      <c r="O36" s="5"/>
      <c r="P36" s="5"/>
    </row>
    <row r="37" spans="1:16" ht="54.75" hidden="1" customHeight="1" x14ac:dyDescent="0.2">
      <c r="A37" s="223" t="s">
        <v>2085</v>
      </c>
      <c r="B37" s="391" t="s">
        <v>2086</v>
      </c>
      <c r="C37" s="392"/>
      <c r="D37" s="5"/>
      <c r="E37" s="5"/>
      <c r="F37" s="5"/>
      <c r="G37" s="5"/>
      <c r="H37" s="5"/>
      <c r="I37" s="5"/>
      <c r="J37" s="5"/>
      <c r="K37" s="5"/>
      <c r="L37" s="5"/>
      <c r="M37" s="5"/>
      <c r="N37" s="5"/>
      <c r="O37" s="5"/>
      <c r="P37" s="5"/>
    </row>
    <row r="38" spans="1:16" ht="37.5" hidden="1" customHeight="1" x14ac:dyDescent="0.2">
      <c r="A38" s="223" t="s">
        <v>2087</v>
      </c>
      <c r="B38" s="391" t="s">
        <v>2088</v>
      </c>
      <c r="C38" s="392"/>
      <c r="D38" s="5"/>
      <c r="E38" s="5"/>
      <c r="F38" s="5"/>
      <c r="G38" s="5"/>
      <c r="H38" s="5"/>
      <c r="I38" s="5"/>
      <c r="J38" s="5"/>
      <c r="K38" s="5"/>
      <c r="L38" s="5"/>
      <c r="M38" s="5"/>
      <c r="N38" s="5"/>
      <c r="O38" s="5"/>
      <c r="P38" s="5"/>
    </row>
    <row r="39" spans="1:16" ht="61.5" hidden="1" customHeight="1" x14ac:dyDescent="0.2">
      <c r="A39" s="223" t="s">
        <v>2089</v>
      </c>
      <c r="B39" s="391" t="s">
        <v>2090</v>
      </c>
      <c r="C39" s="392"/>
      <c r="D39" s="5"/>
      <c r="E39" s="5"/>
      <c r="F39" s="5"/>
      <c r="G39" s="5"/>
      <c r="H39" s="5"/>
      <c r="I39" s="5"/>
      <c r="J39" s="5"/>
      <c r="K39" s="5"/>
      <c r="L39" s="5"/>
      <c r="M39" s="5"/>
      <c r="N39" s="5"/>
      <c r="O39" s="5"/>
      <c r="P39" s="5"/>
    </row>
    <row r="40" spans="1:16" ht="53.25" hidden="1" customHeight="1" x14ac:dyDescent="0.2">
      <c r="A40" s="223" t="s">
        <v>2091</v>
      </c>
      <c r="B40" s="391" t="s">
        <v>2092</v>
      </c>
      <c r="C40" s="392"/>
      <c r="D40" s="5"/>
      <c r="E40" s="5"/>
      <c r="F40" s="5"/>
      <c r="G40" s="5"/>
      <c r="H40" s="5"/>
      <c r="I40" s="5"/>
      <c r="J40" s="5"/>
      <c r="K40" s="5"/>
      <c r="L40" s="5"/>
      <c r="M40" s="5"/>
      <c r="N40" s="5"/>
      <c r="O40" s="5"/>
      <c r="P40" s="5"/>
    </row>
    <row r="41" spans="1:16" ht="73.5" hidden="1" customHeight="1" x14ac:dyDescent="0.2">
      <c r="A41" s="223" t="s">
        <v>2093</v>
      </c>
      <c r="B41" s="391" t="s">
        <v>2094</v>
      </c>
      <c r="C41" s="392"/>
      <c r="D41" s="5"/>
      <c r="E41" s="5"/>
      <c r="F41" s="5"/>
      <c r="G41" s="5"/>
      <c r="H41" s="5"/>
      <c r="I41" s="5"/>
      <c r="J41" s="5"/>
      <c r="K41" s="5"/>
      <c r="L41" s="5"/>
      <c r="M41" s="5"/>
      <c r="N41" s="5"/>
      <c r="O41" s="5"/>
      <c r="P41" s="5"/>
    </row>
    <row r="42" spans="1:16" ht="57.75" hidden="1" customHeight="1" x14ac:dyDescent="0.2">
      <c r="A42" s="223" t="s">
        <v>2095</v>
      </c>
      <c r="B42" s="391" t="s">
        <v>2096</v>
      </c>
      <c r="C42" s="392"/>
      <c r="D42" s="5"/>
      <c r="E42" s="5"/>
      <c r="F42" s="5"/>
      <c r="G42" s="5"/>
      <c r="H42" s="5"/>
      <c r="I42" s="5"/>
      <c r="J42" s="5"/>
      <c r="K42" s="5"/>
      <c r="L42" s="5"/>
      <c r="M42" s="5"/>
      <c r="N42" s="5"/>
      <c r="O42" s="5"/>
      <c r="P42" s="5"/>
    </row>
    <row r="43" spans="1:16" ht="84" hidden="1" customHeight="1" x14ac:dyDescent="0.2">
      <c r="A43" s="223" t="s">
        <v>2097</v>
      </c>
      <c r="B43" s="391" t="s">
        <v>2098</v>
      </c>
      <c r="C43" s="392"/>
      <c r="D43" s="5"/>
      <c r="E43" s="5"/>
      <c r="F43" s="5"/>
      <c r="G43" s="5"/>
      <c r="H43" s="5"/>
      <c r="I43" s="5"/>
      <c r="J43" s="5"/>
      <c r="K43" s="5"/>
      <c r="L43" s="5"/>
      <c r="M43" s="5"/>
      <c r="N43" s="5"/>
      <c r="O43" s="5"/>
      <c r="P43" s="5"/>
    </row>
    <row r="44" spans="1:16" ht="48" hidden="1" customHeight="1" x14ac:dyDescent="0.2">
      <c r="A44" s="223" t="s">
        <v>2099</v>
      </c>
      <c r="B44" s="391" t="s">
        <v>2100</v>
      </c>
      <c r="C44" s="392"/>
      <c r="D44" s="5"/>
      <c r="E44" s="5"/>
      <c r="F44" s="5"/>
      <c r="G44" s="5"/>
      <c r="H44" s="5"/>
      <c r="I44" s="5"/>
      <c r="J44" s="5"/>
      <c r="K44" s="5"/>
      <c r="L44" s="5"/>
      <c r="M44" s="5"/>
      <c r="N44" s="5"/>
      <c r="O44" s="5"/>
      <c r="P44" s="5"/>
    </row>
    <row r="45" spans="1:16" ht="57" hidden="1" customHeight="1" x14ac:dyDescent="0.2">
      <c r="A45" s="223" t="s">
        <v>2101</v>
      </c>
      <c r="B45" s="391" t="s">
        <v>2102</v>
      </c>
      <c r="C45" s="392"/>
      <c r="D45" s="5"/>
      <c r="E45" s="5"/>
      <c r="F45" s="5"/>
      <c r="G45" s="5"/>
      <c r="H45" s="5"/>
      <c r="I45" s="5"/>
      <c r="J45" s="5"/>
      <c r="K45" s="5"/>
      <c r="L45" s="5"/>
      <c r="M45" s="5"/>
      <c r="N45" s="5"/>
      <c r="O45" s="5"/>
      <c r="P45" s="5"/>
    </row>
    <row r="46" spans="1:16" ht="73.5" hidden="1" customHeight="1" x14ac:dyDescent="0.2">
      <c r="A46" s="223" t="s">
        <v>2103</v>
      </c>
      <c r="B46" s="402" t="s">
        <v>2104</v>
      </c>
      <c r="C46" s="392"/>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2" t="s">
        <v>2107</v>
      </c>
      <c r="B48" s="401" t="s">
        <v>2108</v>
      </c>
      <c r="C48" s="400"/>
      <c r="D48" s="5"/>
      <c r="E48" s="5"/>
      <c r="F48" s="5"/>
      <c r="G48" s="5"/>
      <c r="H48" s="5"/>
      <c r="I48" s="5"/>
      <c r="J48" s="5"/>
      <c r="K48" s="5"/>
      <c r="L48" s="5"/>
      <c r="M48" s="5"/>
      <c r="N48" s="5"/>
      <c r="O48" s="5"/>
      <c r="P48" s="5"/>
    </row>
    <row r="49" spans="1:16" ht="34.5" customHeight="1" x14ac:dyDescent="0.2">
      <c r="A49" s="202" t="s">
        <v>2109</v>
      </c>
      <c r="B49" s="399" t="s">
        <v>2110</v>
      </c>
      <c r="C49" s="400"/>
      <c r="D49" s="5"/>
      <c r="E49" s="5"/>
      <c r="F49" s="5"/>
      <c r="G49" s="5"/>
      <c r="H49" s="5"/>
      <c r="I49" s="5"/>
      <c r="J49" s="5"/>
      <c r="K49" s="5"/>
      <c r="L49" s="5"/>
      <c r="M49" s="5"/>
      <c r="N49" s="5"/>
      <c r="O49" s="5"/>
      <c r="P49" s="5"/>
    </row>
    <row r="50" spans="1:16" ht="34.5" customHeight="1" x14ac:dyDescent="0.2">
      <c r="A50" s="202" t="s">
        <v>2111</v>
      </c>
      <c r="B50" s="399" t="s">
        <v>2112</v>
      </c>
      <c r="C50" s="400"/>
      <c r="D50" s="5"/>
      <c r="E50" s="5"/>
      <c r="F50" s="5"/>
      <c r="G50" s="5"/>
      <c r="H50" s="5"/>
      <c r="I50" s="5"/>
      <c r="J50" s="5"/>
      <c r="K50" s="5"/>
      <c r="L50" s="5"/>
      <c r="M50" s="5"/>
      <c r="N50" s="5"/>
      <c r="O50" s="5"/>
      <c r="P50" s="5"/>
    </row>
    <row r="51" spans="1:16" ht="31.5" customHeight="1" x14ac:dyDescent="0.2">
      <c r="A51" s="224" t="s">
        <v>2113</v>
      </c>
      <c r="B51" s="391" t="s">
        <v>2114</v>
      </c>
      <c r="C51" s="392"/>
      <c r="D51" s="5"/>
      <c r="E51" s="5"/>
      <c r="F51" s="5"/>
      <c r="G51" s="5"/>
      <c r="H51" s="5"/>
      <c r="I51" s="5"/>
      <c r="J51" s="5"/>
      <c r="K51" s="5"/>
      <c r="L51" s="5"/>
      <c r="M51" s="5"/>
      <c r="N51" s="5"/>
      <c r="O51" s="5"/>
      <c r="P51" s="5"/>
    </row>
    <row r="52" spans="1:16" ht="31.5" customHeight="1" x14ac:dyDescent="0.2">
      <c r="A52" s="224" t="s">
        <v>2115</v>
      </c>
      <c r="B52" s="391" t="s">
        <v>2116</v>
      </c>
      <c r="C52" s="392"/>
      <c r="D52" s="5"/>
      <c r="E52" s="5"/>
      <c r="F52" s="5"/>
      <c r="G52" s="5"/>
      <c r="H52" s="5"/>
      <c r="I52" s="5"/>
      <c r="J52" s="5"/>
      <c r="K52" s="5"/>
      <c r="L52" s="5"/>
      <c r="M52" s="5"/>
      <c r="N52" s="5"/>
      <c r="O52" s="5"/>
      <c r="P52" s="5"/>
    </row>
    <row r="53" spans="1:16" ht="31.5" customHeight="1" x14ac:dyDescent="0.2">
      <c r="A53" s="224" t="s">
        <v>2117</v>
      </c>
      <c r="B53" s="404" t="s">
        <v>2118</v>
      </c>
      <c r="C53" s="405"/>
      <c r="D53" s="5"/>
      <c r="E53" s="5"/>
      <c r="F53" s="5"/>
      <c r="G53" s="5"/>
      <c r="H53" s="5"/>
      <c r="I53" s="5"/>
      <c r="J53" s="5"/>
      <c r="K53" s="5"/>
      <c r="L53" s="5"/>
      <c r="M53" s="5"/>
      <c r="N53" s="5"/>
      <c r="O53" s="5"/>
      <c r="P53" s="5"/>
    </row>
    <row r="54" spans="1:16" ht="31.5" customHeight="1" x14ac:dyDescent="0.2">
      <c r="A54" s="224" t="s">
        <v>2119</v>
      </c>
      <c r="B54" s="404" t="s">
        <v>2120</v>
      </c>
      <c r="C54" s="405"/>
      <c r="D54" s="5"/>
      <c r="E54" s="5"/>
      <c r="F54" s="5"/>
      <c r="G54" s="5"/>
      <c r="H54" s="5"/>
      <c r="I54" s="5"/>
      <c r="J54" s="5"/>
      <c r="K54" s="5"/>
      <c r="L54" s="5"/>
      <c r="M54" s="5"/>
      <c r="N54" s="5"/>
      <c r="O54" s="5"/>
      <c r="P54" s="5"/>
    </row>
    <row r="55" spans="1:16" ht="54.6" customHeight="1" x14ac:dyDescent="0.2">
      <c r="A55" s="224" t="s">
        <v>2121</v>
      </c>
      <c r="B55" s="404" t="s">
        <v>2122</v>
      </c>
      <c r="C55" s="405"/>
      <c r="D55" s="5"/>
      <c r="E55" s="5"/>
      <c r="F55" s="5"/>
      <c r="G55" s="5"/>
      <c r="H55" s="5"/>
      <c r="I55" s="5"/>
      <c r="J55" s="5"/>
      <c r="K55" s="5"/>
      <c r="L55" s="5"/>
      <c r="M55" s="5"/>
      <c r="N55" s="5"/>
      <c r="O55" s="5"/>
      <c r="P55" s="5"/>
    </row>
    <row r="56" spans="1:16" ht="54.6" customHeight="1" x14ac:dyDescent="0.2">
      <c r="A56" s="224" t="s">
        <v>2123</v>
      </c>
      <c r="B56" s="404" t="s">
        <v>2124</v>
      </c>
      <c r="C56" s="405"/>
      <c r="D56" s="5"/>
      <c r="E56" s="5"/>
      <c r="F56" s="5"/>
      <c r="G56" s="5"/>
      <c r="H56" s="5"/>
      <c r="I56" s="5"/>
      <c r="J56" s="5"/>
      <c r="K56" s="5"/>
      <c r="L56" s="5"/>
      <c r="M56" s="5"/>
      <c r="N56" s="5"/>
      <c r="O56" s="5"/>
      <c r="P56" s="5"/>
    </row>
    <row r="57" spans="1:16" ht="54" customHeight="1" x14ac:dyDescent="0.2">
      <c r="A57" s="224" t="s">
        <v>2125</v>
      </c>
      <c r="B57" s="404" t="s">
        <v>2126</v>
      </c>
      <c r="C57" s="405"/>
      <c r="D57" s="5"/>
      <c r="E57" s="5"/>
      <c r="F57" s="5"/>
      <c r="G57" s="5"/>
      <c r="H57" s="5"/>
      <c r="I57" s="5"/>
      <c r="J57" s="5"/>
      <c r="K57" s="5"/>
      <c r="L57" s="5"/>
      <c r="M57" s="5"/>
      <c r="N57" s="5"/>
      <c r="O57" s="5"/>
      <c r="P57" s="5"/>
    </row>
    <row r="58" spans="1:16" ht="31.15" customHeight="1" x14ac:dyDescent="0.2">
      <c r="A58" s="268" t="s">
        <v>2127</v>
      </c>
      <c r="B58" s="397" t="s">
        <v>2128</v>
      </c>
      <c r="C58" s="398"/>
      <c r="D58" s="5"/>
      <c r="E58" s="5"/>
      <c r="F58" s="5"/>
      <c r="G58" s="5"/>
      <c r="H58" s="5"/>
      <c r="I58" s="5"/>
      <c r="J58" s="5"/>
      <c r="K58" s="5"/>
      <c r="L58" s="5"/>
      <c r="M58" s="5"/>
      <c r="N58" s="5"/>
      <c r="O58" s="5"/>
      <c r="P58" s="5"/>
    </row>
    <row r="59" spans="1:16" ht="46.5" customHeight="1" x14ac:dyDescent="0.2">
      <c r="A59" s="299" t="s">
        <v>2129</v>
      </c>
      <c r="B59" s="389" t="s">
        <v>2130</v>
      </c>
      <c r="C59" s="390"/>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29" t="s">
        <v>1970</v>
      </c>
      <c r="B2" s="330"/>
      <c r="C2" s="330"/>
      <c r="D2" s="330"/>
      <c r="E2" s="330"/>
      <c r="F2" s="330"/>
      <c r="G2" s="330"/>
      <c r="H2" s="330"/>
      <c r="I2" s="330"/>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31" t="s">
        <v>1972</v>
      </c>
      <c r="B4" s="332"/>
      <c r="C4" s="332"/>
      <c r="D4" s="332"/>
      <c r="E4" s="332"/>
      <c r="F4" s="332"/>
      <c r="G4" s="332"/>
      <c r="H4" s="332"/>
      <c r="I4" s="332"/>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43693</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60" t="s">
        <v>1976</v>
      </c>
      <c r="F7" s="333" t="s">
        <v>1977</v>
      </c>
      <c r="G7" s="33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60"/>
      <c r="F8" s="335" t="s">
        <v>1980</v>
      </c>
      <c r="G8" s="33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60"/>
      <c r="F9" s="327" t="s">
        <v>1981</v>
      </c>
      <c r="G9" s="32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60"/>
      <c r="F10" s="335" t="s">
        <v>1982</v>
      </c>
      <c r="G10" s="33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60"/>
      <c r="F11" s="325" t="s">
        <v>1983</v>
      </c>
      <c r="G11" s="326"/>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60"/>
      <c r="F12" s="323" t="s">
        <v>1984</v>
      </c>
      <c r="G12" s="324"/>
      <c r="H12" s="318" t="s">
        <v>1985</v>
      </c>
      <c r="I12" s="27" t="s">
        <v>1986</v>
      </c>
      <c r="J12" s="228"/>
      <c r="K12" s="228"/>
      <c r="L12" s="5"/>
      <c r="M12" s="5"/>
      <c r="N12" s="5"/>
      <c r="O12" s="5"/>
      <c r="P12" s="5"/>
      <c r="Q12" s="5"/>
      <c r="R12" s="5"/>
      <c r="S12" s="5"/>
      <c r="T12" s="5"/>
      <c r="U12" s="5"/>
      <c r="V12" s="5"/>
      <c r="W12" s="5"/>
    </row>
    <row r="13" spans="1:23" ht="23.25" x14ac:dyDescent="0.2">
      <c r="B13" s="18" t="s">
        <v>1987</v>
      </c>
      <c r="C13" s="242" t="s">
        <v>5</v>
      </c>
      <c r="D13" s="311"/>
      <c r="E13" s="360"/>
      <c r="F13" s="357" t="s">
        <v>1988</v>
      </c>
      <c r="G13" s="358"/>
      <c r="H13" s="359"/>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0" t="s">
        <v>8</v>
      </c>
      <c r="C16" s="341"/>
      <c r="D16" s="341"/>
      <c r="E16" s="341"/>
      <c r="F16" s="342"/>
      <c r="G16" s="201" t="s">
        <v>9</v>
      </c>
      <c r="H16" s="263" t="s">
        <v>10</v>
      </c>
      <c r="I16" s="264" t="s">
        <v>11</v>
      </c>
      <c r="J16" s="5"/>
      <c r="K16" s="5"/>
      <c r="L16" s="5"/>
      <c r="M16" s="5"/>
      <c r="N16" s="5"/>
      <c r="O16" s="5"/>
      <c r="P16" s="5"/>
      <c r="Q16" s="5"/>
      <c r="R16" s="5"/>
      <c r="S16" s="5"/>
      <c r="T16" s="5"/>
      <c r="U16" s="5"/>
      <c r="V16" s="5"/>
      <c r="W16" s="5"/>
    </row>
    <row r="17" spans="1:23" ht="12.75" customHeight="1" x14ac:dyDescent="0.2">
      <c r="A17" s="337" t="s">
        <v>1977</v>
      </c>
      <c r="B17" s="356" t="str">
        <f>'PR-RAS'!B6</f>
        <v>PRIHODI POSLOVANJA (šifre 61+62+63+64+65+66+67+68)</v>
      </c>
      <c r="C17" s="352"/>
      <c r="D17" s="352"/>
      <c r="E17" s="352"/>
      <c r="F17" s="353"/>
      <c r="G17" s="28" t="str">
        <f>'PR-RAS'!C6</f>
        <v>6</v>
      </c>
      <c r="H17" s="273">
        <f>'PR-RAS'!D6</f>
        <v>765142.13</v>
      </c>
      <c r="I17" s="273">
        <f>'PR-RAS'!E6</f>
        <v>848828.46000000008</v>
      </c>
      <c r="J17" s="5"/>
      <c r="K17" s="5"/>
      <c r="L17" s="5"/>
      <c r="M17" s="5"/>
      <c r="N17" s="5"/>
      <c r="O17" s="5"/>
      <c r="P17" s="5"/>
      <c r="Q17" s="5"/>
      <c r="R17" s="5"/>
      <c r="S17" s="5"/>
      <c r="T17" s="5"/>
      <c r="U17" s="5"/>
      <c r="V17" s="5"/>
      <c r="W17" s="5"/>
    </row>
    <row r="18" spans="1:23" ht="12.75" customHeight="1" x14ac:dyDescent="0.2">
      <c r="A18" s="338"/>
      <c r="B18" s="345" t="str">
        <f>'PR-RAS'!B152</f>
        <v xml:space="preserve">RASHODI POSLOVANJA (šifre 31+32+34+35+36+37+38) </v>
      </c>
      <c r="C18" s="346"/>
      <c r="D18" s="346"/>
      <c r="E18" s="346"/>
      <c r="F18" s="347"/>
      <c r="G18" s="29" t="str">
        <f>'PR-RAS'!C152</f>
        <v>3</v>
      </c>
      <c r="H18" s="273">
        <f>'PR-RAS'!D152</f>
        <v>681029.76</v>
      </c>
      <c r="I18" s="273">
        <f>'PR-RAS'!E152</f>
        <v>837631.3</v>
      </c>
      <c r="J18" s="5"/>
      <c r="K18" s="5"/>
      <c r="L18" s="5"/>
      <c r="M18" s="5"/>
      <c r="N18" s="5"/>
      <c r="O18" s="5"/>
      <c r="P18" s="5"/>
      <c r="Q18" s="5"/>
      <c r="R18" s="5"/>
      <c r="S18" s="5"/>
      <c r="T18" s="5"/>
      <c r="U18" s="5"/>
      <c r="V18" s="5"/>
      <c r="W18" s="5"/>
    </row>
    <row r="19" spans="1:23" ht="12.75" customHeight="1" x14ac:dyDescent="0.2">
      <c r="A19" s="338"/>
      <c r="B19" s="345" t="str">
        <f>'PR-RAS'!B649</f>
        <v>Višak prihoda i primitaka raspoloživ u sljedećem razdoblju (šifre X005 + '9221-9222' - Y005 - '9222-9221')</v>
      </c>
      <c r="C19" s="346"/>
      <c r="D19" s="346"/>
      <c r="E19" s="346"/>
      <c r="F19" s="347"/>
      <c r="G19" s="29" t="str">
        <f>'PR-RAS'!C649</f>
        <v>X006</v>
      </c>
      <c r="H19" s="273">
        <f>'PR-RAS'!D649</f>
        <v>99128.529999999955</v>
      </c>
      <c r="I19" s="273">
        <f>'PR-RAS'!E649</f>
        <v>0</v>
      </c>
      <c r="J19" s="5"/>
      <c r="K19" s="5"/>
      <c r="L19" s="5"/>
      <c r="M19" s="5"/>
      <c r="N19" s="5"/>
      <c r="O19" s="5"/>
      <c r="P19" s="5"/>
      <c r="Q19" s="5"/>
      <c r="R19" s="5"/>
      <c r="S19" s="5"/>
      <c r="T19" s="5"/>
      <c r="U19" s="5"/>
      <c r="V19" s="5"/>
      <c r="W19" s="5"/>
    </row>
    <row r="20" spans="1:23" ht="12.75" customHeight="1" x14ac:dyDescent="0.2">
      <c r="A20" s="339"/>
      <c r="B20" s="348" t="str">
        <f>'PR-RAS'!B650</f>
        <v>Manjak prihoda i primitaka za pokriće u sljedećem razdoblju (šifre Y005 + '9222-9221' - X005 - '9221-9222' )</v>
      </c>
      <c r="C20" s="349"/>
      <c r="D20" s="349"/>
      <c r="E20" s="349"/>
      <c r="F20" s="350"/>
      <c r="G20" s="30" t="str">
        <f>'PR-RAS'!C650</f>
        <v>Y006</v>
      </c>
      <c r="H20" s="273">
        <f>'PR-RAS'!D650</f>
        <v>0</v>
      </c>
      <c r="I20" s="273">
        <f>'PR-RAS'!E650</f>
        <v>12902.37</v>
      </c>
      <c r="J20" s="5"/>
      <c r="K20" s="5"/>
      <c r="L20" s="5"/>
      <c r="M20" s="5"/>
      <c r="N20" s="5"/>
      <c r="O20" s="5"/>
      <c r="P20" s="5"/>
      <c r="Q20" s="5"/>
      <c r="R20" s="5"/>
      <c r="S20" s="5"/>
      <c r="T20" s="5"/>
      <c r="U20" s="5"/>
      <c r="V20" s="5"/>
      <c r="W20" s="5"/>
    </row>
    <row r="21" spans="1:23" ht="29.25" customHeight="1" x14ac:dyDescent="0.2">
      <c r="A21" s="200" t="s">
        <v>1989</v>
      </c>
      <c r="B21" s="340" t="s">
        <v>8</v>
      </c>
      <c r="C21" s="341"/>
      <c r="D21" s="341"/>
      <c r="E21" s="341"/>
      <c r="F21" s="342"/>
      <c r="G21" s="201" t="s">
        <v>9</v>
      </c>
      <c r="H21" s="263" t="s">
        <v>1990</v>
      </c>
      <c r="I21" s="264" t="s">
        <v>1991</v>
      </c>
      <c r="J21" s="5"/>
      <c r="K21" s="5"/>
      <c r="L21" s="5"/>
      <c r="M21" s="5"/>
      <c r="N21" s="5"/>
      <c r="O21" s="5"/>
      <c r="P21" s="5"/>
      <c r="Q21" s="5"/>
      <c r="R21" s="5"/>
      <c r="S21" s="5"/>
      <c r="T21" s="5"/>
      <c r="U21" s="5"/>
      <c r="V21" s="5"/>
      <c r="W21" s="5"/>
    </row>
    <row r="22" spans="1:23" ht="12.75" customHeight="1" x14ac:dyDescent="0.2">
      <c r="A22" s="337" t="s">
        <v>1980</v>
      </c>
      <c r="B22" s="356" t="str">
        <f>BILANCA!B7</f>
        <v>Nefinancijska imovina (šifre 01+02+03+04+05+06)</v>
      </c>
      <c r="C22" s="352"/>
      <c r="D22" s="352"/>
      <c r="E22" s="352"/>
      <c r="F22" s="353"/>
      <c r="G22" s="126" t="str">
        <f>BILANCA!C7</f>
        <v>B002</v>
      </c>
      <c r="H22" s="273">
        <f>BILANCA!D7</f>
        <v>128540.40999999999</v>
      </c>
      <c r="I22" s="273">
        <f>BILANCA!E7</f>
        <v>116042.81000000001</v>
      </c>
      <c r="J22" s="5"/>
      <c r="K22" s="5"/>
      <c r="L22" s="5"/>
      <c r="M22" s="5"/>
      <c r="N22" s="5"/>
      <c r="O22" s="5"/>
      <c r="P22" s="5"/>
      <c r="Q22" s="5"/>
      <c r="R22" s="5"/>
      <c r="S22" s="5"/>
      <c r="T22" s="5"/>
      <c r="U22" s="5"/>
      <c r="V22" s="5"/>
      <c r="W22" s="5"/>
    </row>
    <row r="23" spans="1:23" ht="12.75" customHeight="1" x14ac:dyDescent="0.2">
      <c r="A23" s="338"/>
      <c r="B23" s="345" t="str">
        <f>BILANCA!B69</f>
        <v>Financijska imovina (šifre 11+12+13+14+15+16+17+19)</v>
      </c>
      <c r="C23" s="346"/>
      <c r="D23" s="346"/>
      <c r="E23" s="346"/>
      <c r="F23" s="347"/>
      <c r="G23" s="127" t="str">
        <f>BILANCA!C69</f>
        <v>1</v>
      </c>
      <c r="H23" s="273">
        <f>BILANCA!D69</f>
        <v>132629.28</v>
      </c>
      <c r="I23" s="273">
        <f>BILANCA!E69</f>
        <v>57491.520000000004</v>
      </c>
      <c r="J23" s="5"/>
      <c r="K23" s="5"/>
      <c r="L23" s="5"/>
      <c r="M23" s="5"/>
      <c r="N23" s="5"/>
      <c r="O23" s="5"/>
      <c r="P23" s="5"/>
      <c r="Q23" s="5"/>
      <c r="R23" s="5"/>
      <c r="S23" s="5"/>
      <c r="T23" s="5"/>
      <c r="U23" s="5"/>
      <c r="V23" s="5"/>
      <c r="W23" s="5"/>
    </row>
    <row r="24" spans="1:23" ht="12.75" customHeight="1" x14ac:dyDescent="0.2">
      <c r="A24" s="338"/>
      <c r="B24" s="345" t="str">
        <f>BILANCA!B177</f>
        <v xml:space="preserve">Obveze (šifre 23+24+25+26+27+29) </v>
      </c>
      <c r="C24" s="346"/>
      <c r="D24" s="346"/>
      <c r="E24" s="346"/>
      <c r="F24" s="347"/>
      <c r="G24" s="127" t="str">
        <f>BILANCA!C177</f>
        <v>2</v>
      </c>
      <c r="H24" s="273">
        <f>BILANCA!D177</f>
        <v>33500.619999999995</v>
      </c>
      <c r="I24" s="273">
        <f>BILANCA!E177</f>
        <v>70393.89</v>
      </c>
      <c r="J24" s="5"/>
      <c r="K24" s="5"/>
      <c r="L24" s="5"/>
      <c r="M24" s="5"/>
      <c r="N24" s="5"/>
      <c r="O24" s="5"/>
      <c r="P24" s="5"/>
      <c r="Q24" s="5"/>
      <c r="R24" s="5"/>
      <c r="S24" s="5"/>
      <c r="T24" s="5"/>
      <c r="U24" s="5"/>
      <c r="V24" s="5"/>
      <c r="W24" s="5"/>
    </row>
    <row r="25" spans="1:23" ht="12.75" customHeight="1" x14ac:dyDescent="0.2">
      <c r="A25" s="339"/>
      <c r="B25" s="348" t="str">
        <f>BILANCA!B251</f>
        <v>Vlastiti izvori (šifre 91 + 922 - 93 + 96 + 97)</v>
      </c>
      <c r="C25" s="349"/>
      <c r="D25" s="349"/>
      <c r="E25" s="349"/>
      <c r="F25" s="350"/>
      <c r="G25" s="128" t="str">
        <f>BILANCA!C251</f>
        <v>9</v>
      </c>
      <c r="H25" s="273">
        <f>BILANCA!D251</f>
        <v>227669.07</v>
      </c>
      <c r="I25" s="273">
        <f>BILANCA!E251</f>
        <v>103140.44</v>
      </c>
      <c r="J25" s="5"/>
      <c r="K25" s="5"/>
      <c r="L25" s="5"/>
      <c r="M25" s="5"/>
      <c r="N25" s="5"/>
      <c r="O25" s="5"/>
      <c r="P25" s="5"/>
      <c r="Q25" s="5"/>
      <c r="R25" s="5"/>
      <c r="S25" s="5"/>
      <c r="T25" s="5"/>
      <c r="U25" s="5"/>
      <c r="V25" s="5"/>
      <c r="W25" s="5"/>
    </row>
    <row r="26" spans="1:23" ht="48" x14ac:dyDescent="0.2">
      <c r="A26" s="200" t="s">
        <v>1989</v>
      </c>
      <c r="B26" s="340" t="s">
        <v>8</v>
      </c>
      <c r="C26" s="341"/>
      <c r="D26" s="341"/>
      <c r="E26" s="341"/>
      <c r="F26" s="342"/>
      <c r="G26" s="201" t="s">
        <v>9</v>
      </c>
      <c r="H26" s="263" t="s">
        <v>10</v>
      </c>
      <c r="I26" s="264" t="s">
        <v>11</v>
      </c>
      <c r="J26" s="5"/>
      <c r="K26" s="5"/>
      <c r="L26" s="5"/>
      <c r="M26" s="5"/>
      <c r="N26" s="5"/>
      <c r="O26" s="5"/>
      <c r="P26" s="5"/>
      <c r="Q26" s="5"/>
      <c r="R26" s="5"/>
      <c r="S26" s="5"/>
      <c r="T26" s="5"/>
      <c r="U26" s="5"/>
      <c r="V26" s="5"/>
      <c r="W26" s="5"/>
    </row>
    <row r="27" spans="1:23" ht="12.75" customHeight="1" x14ac:dyDescent="0.2">
      <c r="A27" s="337" t="s">
        <v>1992</v>
      </c>
      <c r="B27" s="356" t="str">
        <f>'RAS-funkcijski'!B5</f>
        <v>Opće javne usluge (šifre 011+012+013+014 do 018)</v>
      </c>
      <c r="C27" s="352"/>
      <c r="D27" s="352"/>
      <c r="E27" s="352"/>
      <c r="F27" s="353"/>
      <c r="G27" s="126" t="str">
        <f>'RAS-funkcijski'!C5</f>
        <v>01</v>
      </c>
      <c r="H27" s="273">
        <f>'RAS-funkcijski'!D5</f>
        <v>705443.68</v>
      </c>
      <c r="I27" s="273">
        <f>'RAS-funkcijski'!E5</f>
        <v>875675.73</v>
      </c>
      <c r="J27" s="5"/>
      <c r="K27" s="5"/>
      <c r="L27" s="5"/>
      <c r="M27" s="5"/>
      <c r="N27" s="5"/>
      <c r="O27" s="5"/>
      <c r="P27" s="5"/>
      <c r="Q27" s="5"/>
      <c r="R27" s="5"/>
      <c r="S27" s="5"/>
      <c r="T27" s="5"/>
      <c r="U27" s="5"/>
      <c r="V27" s="5"/>
      <c r="W27" s="5"/>
    </row>
    <row r="28" spans="1:23" ht="12.75" customHeight="1" x14ac:dyDescent="0.2">
      <c r="A28" s="338"/>
      <c r="B28" s="345" t="str">
        <f>'RAS-funkcijski'!B35</f>
        <v>Ekonomski poslovi (šifre 041+042+043+044+045+046+047+048+049)</v>
      </c>
      <c r="C28" s="346"/>
      <c r="D28" s="346"/>
      <c r="E28" s="346"/>
      <c r="F28" s="347"/>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38"/>
      <c r="B29" s="345" t="str">
        <f>'RAS-funkcijski'!B88</f>
        <v>Rashodi vezani za stanovanje i kom. pogodnosti koji nisu drugdje svrstani</v>
      </c>
      <c r="C29" s="346"/>
      <c r="D29" s="346"/>
      <c r="E29" s="346"/>
      <c r="F29" s="347"/>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38"/>
      <c r="B30" s="345" t="str">
        <f>'RAS-funkcijski'!B114</f>
        <v>Obrazovanje (šifre 091+092+093+094+095+096+097+098)</v>
      </c>
      <c r="C30" s="346"/>
      <c r="D30" s="346"/>
      <c r="E30" s="346"/>
      <c r="F30" s="347"/>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39"/>
      <c r="B31" s="348" t="str">
        <f>'RAS-funkcijski'!B141</f>
        <v>Kontrolni zbroj (šifre 01+02+03+04+05+06+07+08+09+10)</v>
      </c>
      <c r="C31" s="349"/>
      <c r="D31" s="349"/>
      <c r="E31" s="349"/>
      <c r="F31" s="350"/>
      <c r="G31" s="128" t="str">
        <f>'RAS-funkcijski'!C141</f>
        <v>R1</v>
      </c>
      <c r="H31" s="273">
        <f>'RAS-funkcijski'!D141</f>
        <v>705443.68</v>
      </c>
      <c r="I31" s="273">
        <f>'RAS-funkcijski'!E141</f>
        <v>875675.73</v>
      </c>
      <c r="J31" s="5"/>
      <c r="K31" s="5"/>
      <c r="L31" s="5"/>
      <c r="M31" s="5"/>
      <c r="N31" s="5"/>
      <c r="O31" s="5"/>
      <c r="P31" s="5"/>
      <c r="Q31" s="5"/>
      <c r="R31" s="5"/>
      <c r="S31" s="5"/>
      <c r="T31" s="5"/>
      <c r="U31" s="5"/>
      <c r="V31" s="5"/>
      <c r="W31" s="5"/>
    </row>
    <row r="32" spans="1:23" ht="29.25" customHeight="1" x14ac:dyDescent="0.2">
      <c r="A32" s="200" t="s">
        <v>1989</v>
      </c>
      <c r="B32" s="340" t="s">
        <v>8</v>
      </c>
      <c r="C32" s="341"/>
      <c r="D32" s="341"/>
      <c r="E32" s="341"/>
      <c r="F32" s="342"/>
      <c r="G32" s="201" t="s">
        <v>9</v>
      </c>
      <c r="H32" s="263" t="s">
        <v>1993</v>
      </c>
      <c r="I32" s="264" t="s">
        <v>1994</v>
      </c>
      <c r="J32" s="5"/>
      <c r="K32" s="5"/>
      <c r="L32" s="5"/>
      <c r="M32" s="5"/>
      <c r="N32" s="5"/>
      <c r="O32" s="5"/>
      <c r="P32" s="5"/>
      <c r="Q32" s="5"/>
      <c r="R32" s="5"/>
      <c r="S32" s="5"/>
      <c r="T32" s="5"/>
      <c r="U32" s="5"/>
      <c r="V32" s="5"/>
      <c r="W32" s="5"/>
    </row>
    <row r="33" spans="1:23" ht="12.75" customHeight="1" x14ac:dyDescent="0.2">
      <c r="A33" s="337" t="s">
        <v>1982</v>
      </c>
      <c r="B33" s="351" t="str">
        <f>'P-VRIO'!B5</f>
        <v>Promjene u vrijednosti i obujmu imovine (šifre 91511+91512)</v>
      </c>
      <c r="C33" s="352"/>
      <c r="D33" s="352"/>
      <c r="E33" s="352"/>
      <c r="F33" s="353"/>
      <c r="G33" s="126" t="str">
        <f>'P-VRIO'!C5</f>
        <v>9151</v>
      </c>
      <c r="H33" s="273">
        <f>'P-VRIO'!D5</f>
        <v>1478.57</v>
      </c>
      <c r="I33" s="273">
        <f>'P-VRIO'!E5</f>
        <v>1478.57</v>
      </c>
      <c r="J33" s="5"/>
      <c r="K33" s="5"/>
      <c r="L33" s="5"/>
      <c r="M33" s="5"/>
      <c r="N33" s="5"/>
      <c r="O33" s="5"/>
      <c r="P33" s="5"/>
      <c r="Q33" s="5"/>
      <c r="R33" s="5"/>
      <c r="S33" s="5"/>
      <c r="T33" s="5"/>
      <c r="U33" s="5"/>
      <c r="V33" s="5"/>
      <c r="W33" s="5"/>
    </row>
    <row r="34" spans="1:23" ht="12.75" customHeight="1" x14ac:dyDescent="0.2">
      <c r="A34" s="338"/>
      <c r="B34" s="354" t="str">
        <f>'P-VRIO'!B22</f>
        <v>Promjene u obujmu imovine (šifre P016+P023)</v>
      </c>
      <c r="C34" s="346"/>
      <c r="D34" s="346"/>
      <c r="E34" s="346"/>
      <c r="F34" s="347"/>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38"/>
      <c r="B35" s="354" t="str">
        <f>'P-VRIO'!B38</f>
        <v>Promjene u vrijednosti i obujmu obveza (šifre 91521+91522)</v>
      </c>
      <c r="C35" s="346"/>
      <c r="D35" s="346"/>
      <c r="E35" s="346"/>
      <c r="F35" s="347"/>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39"/>
      <c r="B36" s="355" t="str">
        <f>'P-VRIO'!B44</f>
        <v>Promjene u obujmu obveza (šifre P035 do P038)</v>
      </c>
      <c r="C36" s="349"/>
      <c r="D36" s="349"/>
      <c r="E36" s="349"/>
      <c r="F36" s="350"/>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1989</v>
      </c>
      <c r="B37" s="340" t="s">
        <v>8</v>
      </c>
      <c r="C37" s="341"/>
      <c r="D37" s="341"/>
      <c r="E37" s="341"/>
      <c r="F37" s="342"/>
      <c r="G37" s="201" t="s">
        <v>9</v>
      </c>
      <c r="H37" s="263" t="s">
        <v>1990</v>
      </c>
      <c r="I37" s="264" t="s">
        <v>1951</v>
      </c>
      <c r="J37" s="5"/>
      <c r="K37" s="5"/>
      <c r="L37" s="5"/>
      <c r="M37" s="5"/>
      <c r="N37" s="5"/>
      <c r="O37" s="5"/>
      <c r="P37" s="5"/>
      <c r="Q37" s="5"/>
      <c r="R37" s="5"/>
      <c r="S37" s="5"/>
      <c r="T37" s="5"/>
      <c r="U37" s="5"/>
      <c r="V37" s="5"/>
      <c r="W37" s="5"/>
    </row>
    <row r="38" spans="1:23" ht="12.75" customHeight="1" x14ac:dyDescent="0.2">
      <c r="A38" s="337" t="s">
        <v>1983</v>
      </c>
      <c r="B38" s="356" t="str">
        <f>OBVEZE!B5</f>
        <v>Stanje obveza 1. siječnja (=stanju obveza iz Izvještaja o obvezama na 31. prosinca prethodne godine)</v>
      </c>
      <c r="C38" s="352"/>
      <c r="D38" s="352"/>
      <c r="E38" s="352"/>
      <c r="F38" s="353"/>
      <c r="G38" s="126" t="str">
        <f>OBVEZE!C5</f>
        <v>V001</v>
      </c>
      <c r="H38" s="273">
        <f>OBVEZE!D5</f>
        <v>33500.620000000003</v>
      </c>
      <c r="I38" s="273" t="s">
        <v>1995</v>
      </c>
      <c r="J38" s="5"/>
      <c r="K38" s="5"/>
      <c r="L38" s="5"/>
      <c r="M38" s="5"/>
      <c r="N38" s="5"/>
      <c r="O38" s="5"/>
      <c r="P38" s="5"/>
      <c r="Q38" s="5"/>
      <c r="R38" s="5"/>
      <c r="S38" s="5"/>
      <c r="T38" s="5"/>
      <c r="U38" s="5"/>
      <c r="V38" s="5"/>
      <c r="W38" s="5"/>
    </row>
    <row r="39" spans="1:23" ht="12.75" customHeight="1" x14ac:dyDescent="0.2">
      <c r="A39" s="338"/>
      <c r="B39" s="345" t="str">
        <f>OBVEZE!B44</f>
        <v>Stanje obveza na kraju izvještajnog razdoblja (šifre V001+V002-V004) i (šifre V007+V009)</v>
      </c>
      <c r="C39" s="346"/>
      <c r="D39" s="346"/>
      <c r="E39" s="346"/>
      <c r="F39" s="347"/>
      <c r="G39" s="127" t="str">
        <f>OBVEZE!C44</f>
        <v>V006</v>
      </c>
      <c r="H39" s="273" t="s">
        <v>1995</v>
      </c>
      <c r="I39" s="273">
        <f>OBVEZE!D44</f>
        <v>70393.890000000014</v>
      </c>
      <c r="J39" s="5"/>
      <c r="K39" s="5"/>
      <c r="L39" s="5"/>
      <c r="M39" s="5"/>
      <c r="N39" s="5"/>
      <c r="O39" s="5"/>
      <c r="P39" s="5"/>
      <c r="Q39" s="5"/>
      <c r="R39" s="5"/>
      <c r="S39" s="5"/>
      <c r="T39" s="5"/>
      <c r="U39" s="5"/>
      <c r="V39" s="5"/>
      <c r="W39" s="5"/>
    </row>
    <row r="40" spans="1:23" ht="12.75" customHeight="1" x14ac:dyDescent="0.2">
      <c r="A40" s="338"/>
      <c r="B40" s="345" t="str">
        <f>OBVEZE!B45</f>
        <v>Stanje dospjelih obveza na kraju izvještajnog razdoblja (šifre V008+D23+D24 + 'D dio 25,26' + D27)</v>
      </c>
      <c r="C40" s="346"/>
      <c r="D40" s="346"/>
      <c r="E40" s="346"/>
      <c r="F40" s="347"/>
      <c r="G40" s="127" t="str">
        <f>OBVEZE!C45</f>
        <v>V007</v>
      </c>
      <c r="H40" s="273" t="s">
        <v>1995</v>
      </c>
      <c r="I40" s="273">
        <f>OBVEZE!D45</f>
        <v>0</v>
      </c>
      <c r="J40" s="5"/>
      <c r="K40" s="5"/>
      <c r="L40" s="5"/>
      <c r="M40" s="5"/>
      <c r="N40" s="5"/>
      <c r="O40" s="5"/>
      <c r="P40" s="5"/>
      <c r="Q40" s="5"/>
      <c r="R40" s="5"/>
      <c r="S40" s="5"/>
      <c r="T40" s="5"/>
      <c r="U40" s="5"/>
      <c r="V40" s="5"/>
      <c r="W40" s="5"/>
    </row>
    <row r="41" spans="1:23" ht="12.75" customHeight="1" x14ac:dyDescent="0.2">
      <c r="A41" s="339"/>
      <c r="B41" s="348" t="str">
        <f>OBVEZE!B104</f>
        <v>Stanje nedospjelih obveza na kraju izvještajnog razdoblja (šifre V010 + ND23 + ND24 + 'ND dio 25,26' + ND27)</v>
      </c>
      <c r="C41" s="349"/>
      <c r="D41" s="349"/>
      <c r="E41" s="349"/>
      <c r="F41" s="350"/>
      <c r="G41" s="128" t="str">
        <f>OBVEZE!C104</f>
        <v>V009</v>
      </c>
      <c r="H41" s="274" t="s">
        <v>1995</v>
      </c>
      <c r="I41" s="274">
        <f>OBVEZE!D104</f>
        <v>70393.89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3" t="s">
        <v>1996</v>
      </c>
      <c r="F44" s="343"/>
      <c r="G44" s="229"/>
      <c r="H44" s="344" t="s">
        <v>1997</v>
      </c>
      <c r="I44" s="344"/>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5" t="s">
        <v>6</v>
      </c>
      <c r="B2" s="366"/>
      <c r="C2" s="366"/>
      <c r="D2" s="366"/>
      <c r="E2" s="366"/>
      <c r="F2" s="366"/>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7" t="s">
        <v>14</v>
      </c>
      <c r="B5" s="368"/>
      <c r="C5" s="166"/>
      <c r="D5" s="52"/>
      <c r="E5" s="52"/>
      <c r="F5" s="44"/>
    </row>
    <row r="6" spans="1:24" ht="12.75" customHeight="1" x14ac:dyDescent="0.2">
      <c r="A6" s="63">
        <v>6</v>
      </c>
      <c r="B6" s="220" t="s">
        <v>15</v>
      </c>
      <c r="C6" s="247" t="s">
        <v>16</v>
      </c>
      <c r="D6" s="60">
        <f>D7+D43+D49+D82+D106+D125+D134+D140</f>
        <v>765142.13</v>
      </c>
      <c r="E6" s="60">
        <f>E7+E43+E49+E82+E106+E125+E134+E140</f>
        <v>848828.46000000008</v>
      </c>
      <c r="F6" s="45">
        <f t="shared" ref="F6:F69" si="0">IF(D6&lt;&gt;0,IF(E6/D6&gt;=100,"&gt;&gt;100",E6/D6*100),"-")</f>
        <v>110.93735748154398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180357.22</v>
      </c>
      <c r="E49" s="60">
        <f>E50+E53+E58+E61+E64+E68+E71+E74+E77</f>
        <v>107168.11</v>
      </c>
      <c r="F49" s="45">
        <f t="shared" si="0"/>
        <v>59.419916762966295</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19469.64</v>
      </c>
      <c r="F53" s="45" t="str">
        <f t="shared" si="0"/>
        <v>-</v>
      </c>
    </row>
    <row r="54" spans="1:6" ht="12.75" customHeight="1" x14ac:dyDescent="0.2">
      <c r="A54" s="63">
        <v>6321</v>
      </c>
      <c r="B54" s="65" t="s">
        <v>111</v>
      </c>
      <c r="C54" s="247" t="s">
        <v>112</v>
      </c>
      <c r="D54" s="194">
        <v>0</v>
      </c>
      <c r="E54" s="194">
        <v>19469.64</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87141.01</v>
      </c>
      <c r="F61" s="45" t="str">
        <f t="shared" si="0"/>
        <v>-</v>
      </c>
    </row>
    <row r="62" spans="1:6" ht="12.75" customHeight="1" x14ac:dyDescent="0.2">
      <c r="A62" s="63">
        <v>6341</v>
      </c>
      <c r="B62" s="65" t="s">
        <v>127</v>
      </c>
      <c r="C62" s="247" t="s">
        <v>128</v>
      </c>
      <c r="D62" s="194">
        <v>0</v>
      </c>
      <c r="E62" s="194">
        <v>87141.01</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c r="E67" s="192">
        <v>0</v>
      </c>
      <c r="F67" s="71" t="str">
        <f t="shared" si="0"/>
        <v>-</v>
      </c>
    </row>
    <row r="68" spans="1:6" ht="24" x14ac:dyDescent="0.2">
      <c r="A68" s="63" t="s">
        <v>139</v>
      </c>
      <c r="B68" s="183" t="s">
        <v>140</v>
      </c>
      <c r="C68" s="247" t="s">
        <v>139</v>
      </c>
      <c r="D68" s="60">
        <f>SUM(D69:D70)</f>
        <v>696.83</v>
      </c>
      <c r="E68" s="60">
        <f>SUM(E69:E70)</f>
        <v>557.46</v>
      </c>
      <c r="F68" s="45">
        <f t="shared" si="0"/>
        <v>79.999425971901331</v>
      </c>
    </row>
    <row r="69" spans="1:6" ht="12.75" customHeight="1" x14ac:dyDescent="0.2">
      <c r="A69" s="63" t="s">
        <v>141</v>
      </c>
      <c r="B69" s="64" t="s">
        <v>142</v>
      </c>
      <c r="C69" s="247" t="s">
        <v>141</v>
      </c>
      <c r="D69" s="194">
        <v>696.83</v>
      </c>
      <c r="E69" s="194">
        <v>557.46</v>
      </c>
      <c r="F69" s="45">
        <f t="shared" si="0"/>
        <v>79.999425971901331</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179660.39</v>
      </c>
      <c r="E74" s="60">
        <f>SUM(E75:E76)</f>
        <v>0</v>
      </c>
      <c r="F74" s="45">
        <f t="shared" si="1"/>
        <v>0</v>
      </c>
    </row>
    <row r="75" spans="1:6" ht="12.75" customHeight="1" x14ac:dyDescent="0.2">
      <c r="A75" s="63" t="s">
        <v>153</v>
      </c>
      <c r="B75" s="65" t="s">
        <v>154</v>
      </c>
      <c r="C75" s="247" t="s">
        <v>153</v>
      </c>
      <c r="D75" s="194">
        <v>179660.39</v>
      </c>
      <c r="E75" s="194">
        <v>0</v>
      </c>
      <c r="F75" s="45">
        <f t="shared" si="1"/>
        <v>0</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c r="E124" s="192">
        <v>0</v>
      </c>
      <c r="F124" s="71" t="str">
        <f t="shared" si="1"/>
        <v>-</v>
      </c>
    </row>
    <row r="125" spans="1:6" ht="24" x14ac:dyDescent="0.2">
      <c r="A125" s="63">
        <v>66</v>
      </c>
      <c r="B125" s="182" t="s">
        <v>253</v>
      </c>
      <c r="C125" s="247" t="s">
        <v>254</v>
      </c>
      <c r="D125" s="60">
        <f>D126+D129</f>
        <v>1686.34</v>
      </c>
      <c r="E125" s="60">
        <f>E126+E129</f>
        <v>885.67</v>
      </c>
      <c r="F125" s="45">
        <f t="shared" si="1"/>
        <v>52.520250957695367</v>
      </c>
    </row>
    <row r="126" spans="1:6" ht="12.75" customHeight="1" x14ac:dyDescent="0.2">
      <c r="A126" s="63">
        <v>661</v>
      </c>
      <c r="B126" s="65" t="s">
        <v>255</v>
      </c>
      <c r="C126" s="247" t="s">
        <v>256</v>
      </c>
      <c r="D126" s="60">
        <f>SUM(D127:D128)</f>
        <v>1686.34</v>
      </c>
      <c r="E126" s="60">
        <f>SUM(E127:E128)</f>
        <v>885.67</v>
      </c>
      <c r="F126" s="45">
        <f t="shared" si="1"/>
        <v>52.520250957695367</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1686.34</v>
      </c>
      <c r="E128" s="194">
        <v>885.67</v>
      </c>
      <c r="F128" s="45">
        <f t="shared" si="1"/>
        <v>52.520250957695367</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583034.14</v>
      </c>
      <c r="E134" s="60">
        <f>E135+E139</f>
        <v>739788.32000000007</v>
      </c>
      <c r="F134" s="45">
        <f t="shared" ref="F134:F197" si="2">IF(D134&lt;&gt;0,IF(E134/D134&gt;=100,"&gt;&gt;100",E134/D134*100),"-")</f>
        <v>126.88593501574368</v>
      </c>
    </row>
    <row r="135" spans="1:6" ht="24" x14ac:dyDescent="0.2">
      <c r="A135" s="63">
        <v>671</v>
      </c>
      <c r="B135" s="182" t="s">
        <v>273</v>
      </c>
      <c r="C135" s="247" t="s">
        <v>274</v>
      </c>
      <c r="D135" s="60">
        <f>SUM(D136:D138)</f>
        <v>583034.14</v>
      </c>
      <c r="E135" s="60">
        <f>SUM(E136:E138)</f>
        <v>739788.32000000007</v>
      </c>
      <c r="F135" s="45">
        <f t="shared" si="2"/>
        <v>126.88593501574368</v>
      </c>
    </row>
    <row r="136" spans="1:6" ht="12.75" customHeight="1" x14ac:dyDescent="0.2">
      <c r="A136" s="63">
        <v>6711</v>
      </c>
      <c r="B136" s="65" t="s">
        <v>275</v>
      </c>
      <c r="C136" s="247" t="s">
        <v>276</v>
      </c>
      <c r="D136" s="194">
        <v>559743.21</v>
      </c>
      <c r="E136" s="194">
        <v>702681.39</v>
      </c>
      <c r="F136" s="45">
        <f t="shared" si="2"/>
        <v>125.53638480045164</v>
      </c>
    </row>
    <row r="137" spans="1:6" ht="24" x14ac:dyDescent="0.2">
      <c r="A137" s="63">
        <v>6712</v>
      </c>
      <c r="B137" s="182" t="s">
        <v>277</v>
      </c>
      <c r="C137" s="247" t="s">
        <v>278</v>
      </c>
      <c r="D137" s="194">
        <v>23290.93</v>
      </c>
      <c r="E137" s="194">
        <v>37106.93</v>
      </c>
      <c r="F137" s="45">
        <f t="shared" si="2"/>
        <v>159.3192285580696</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64.430000000000007</v>
      </c>
      <c r="E140" s="60">
        <f>E141+E151</f>
        <v>986.36</v>
      </c>
      <c r="F140" s="45">
        <f t="shared" si="2"/>
        <v>1530.9017538413782</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64.430000000000007</v>
      </c>
      <c r="E151" s="194">
        <v>986.36</v>
      </c>
      <c r="F151" s="45">
        <f t="shared" si="2"/>
        <v>1530.9017538413782</v>
      </c>
    </row>
    <row r="152" spans="1:6" ht="12.75" customHeight="1" x14ac:dyDescent="0.2">
      <c r="A152" s="63">
        <v>3</v>
      </c>
      <c r="B152" s="64" t="s">
        <v>307</v>
      </c>
      <c r="C152" s="247" t="s">
        <v>13</v>
      </c>
      <c r="D152" s="60">
        <f>D153+D164+D202+D221+D230+D262+D273</f>
        <v>681029.76</v>
      </c>
      <c r="E152" s="60">
        <f>E153+E164+E202+E221+E230+E262+E273</f>
        <v>837631.3</v>
      </c>
      <c r="F152" s="45">
        <f t="shared" si="2"/>
        <v>122.99481596810102</v>
      </c>
    </row>
    <row r="153" spans="1:6" ht="12.75" customHeight="1" x14ac:dyDescent="0.2">
      <c r="A153" s="63">
        <v>31</v>
      </c>
      <c r="B153" s="64" t="s">
        <v>308</v>
      </c>
      <c r="C153" s="247" t="s">
        <v>309</v>
      </c>
      <c r="D153" s="60">
        <f>D154+D159+D160</f>
        <v>364933.18999999994</v>
      </c>
      <c r="E153" s="60">
        <f>E154+E159+E160</f>
        <v>482946.97</v>
      </c>
      <c r="F153" s="45">
        <f t="shared" si="2"/>
        <v>132.33846173322848</v>
      </c>
    </row>
    <row r="154" spans="1:6" ht="12.75" customHeight="1" x14ac:dyDescent="0.2">
      <c r="A154" s="63">
        <v>311</v>
      </c>
      <c r="B154" s="64" t="s">
        <v>310</v>
      </c>
      <c r="C154" s="247" t="s">
        <v>311</v>
      </c>
      <c r="D154" s="60">
        <f>SUM(D155:D158)</f>
        <v>292858.68</v>
      </c>
      <c r="E154" s="60">
        <f>SUM(E155:E158)</f>
        <v>380277.18</v>
      </c>
      <c r="F154" s="45">
        <f t="shared" si="2"/>
        <v>129.85006283576774</v>
      </c>
    </row>
    <row r="155" spans="1:6" ht="12.75" customHeight="1" x14ac:dyDescent="0.2">
      <c r="A155" s="63">
        <v>3111</v>
      </c>
      <c r="B155" s="64" t="s">
        <v>312</v>
      </c>
      <c r="C155" s="247" t="s">
        <v>313</v>
      </c>
      <c r="D155" s="194">
        <v>292858.68</v>
      </c>
      <c r="E155" s="194">
        <v>380277.18</v>
      </c>
      <c r="F155" s="45">
        <f t="shared" si="2"/>
        <v>129.85006283576774</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0</v>
      </c>
      <c r="E157" s="194">
        <v>0</v>
      </c>
      <c r="F157" s="45" t="str">
        <f t="shared" si="2"/>
        <v>-</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24123.16</v>
      </c>
      <c r="E159" s="194">
        <v>39595.550000000003</v>
      </c>
      <c r="F159" s="45">
        <f t="shared" si="2"/>
        <v>164.13915092384249</v>
      </c>
    </row>
    <row r="160" spans="1:6" ht="12.75" customHeight="1" x14ac:dyDescent="0.2">
      <c r="A160" s="63">
        <v>313</v>
      </c>
      <c r="B160" s="65" t="s">
        <v>322</v>
      </c>
      <c r="C160" s="247" t="s">
        <v>323</v>
      </c>
      <c r="D160" s="60">
        <f>SUM(D161:D163)</f>
        <v>47951.35</v>
      </c>
      <c r="E160" s="60">
        <f>SUM(E161:E163)</f>
        <v>63074.239999999998</v>
      </c>
      <c r="F160" s="45">
        <f t="shared" si="2"/>
        <v>131.5379858961218</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47951.35</v>
      </c>
      <c r="E162" s="194">
        <v>63074.239999999998</v>
      </c>
      <c r="F162" s="45">
        <f t="shared" si="2"/>
        <v>131.5379858961218</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313900.75</v>
      </c>
      <c r="E164" s="60">
        <f>E165+E170+E178+E188+E189+E194</f>
        <v>352534.16000000003</v>
      </c>
      <c r="F164" s="45">
        <f t="shared" si="2"/>
        <v>112.30752395462579</v>
      </c>
    </row>
    <row r="165" spans="1:6" ht="12.75" customHeight="1" x14ac:dyDescent="0.2">
      <c r="A165" s="63">
        <v>321</v>
      </c>
      <c r="B165" s="64" t="s">
        <v>332</v>
      </c>
      <c r="C165" s="247" t="s">
        <v>333</v>
      </c>
      <c r="D165" s="60">
        <f>SUM(D166:D169)</f>
        <v>15817.49</v>
      </c>
      <c r="E165" s="60">
        <f>SUM(E166:E169)</f>
        <v>20568.460000000003</v>
      </c>
      <c r="F165" s="45">
        <f t="shared" si="2"/>
        <v>130.03618146747684</v>
      </c>
    </row>
    <row r="166" spans="1:6" ht="12.75" customHeight="1" x14ac:dyDescent="0.2">
      <c r="A166" s="63">
        <v>3211</v>
      </c>
      <c r="B166" s="64" t="s">
        <v>334</v>
      </c>
      <c r="C166" s="247" t="s">
        <v>335</v>
      </c>
      <c r="D166" s="194">
        <v>4617.43</v>
      </c>
      <c r="E166" s="194">
        <v>7182.94</v>
      </c>
      <c r="F166" s="45">
        <f t="shared" si="2"/>
        <v>155.56142702758893</v>
      </c>
    </row>
    <row r="167" spans="1:6" ht="12.75" customHeight="1" x14ac:dyDescent="0.2">
      <c r="A167" s="63">
        <v>3212</v>
      </c>
      <c r="B167" s="64" t="s">
        <v>336</v>
      </c>
      <c r="C167" s="247" t="s">
        <v>337</v>
      </c>
      <c r="D167" s="194">
        <v>9655.66</v>
      </c>
      <c r="E167" s="194">
        <v>10107.620000000001</v>
      </c>
      <c r="F167" s="45">
        <f t="shared" si="2"/>
        <v>104.68077790643002</v>
      </c>
    </row>
    <row r="168" spans="1:6" ht="12.75" customHeight="1" x14ac:dyDescent="0.2">
      <c r="A168" s="63">
        <v>3213</v>
      </c>
      <c r="B168" s="64" t="s">
        <v>338</v>
      </c>
      <c r="C168" s="247" t="s">
        <v>339</v>
      </c>
      <c r="D168" s="194">
        <v>1544.4</v>
      </c>
      <c r="E168" s="194">
        <v>3277.9</v>
      </c>
      <c r="F168" s="45">
        <f t="shared" si="2"/>
        <v>212.24423724423724</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12199.31</v>
      </c>
      <c r="E170" s="60">
        <f>SUM(E171:E177)</f>
        <v>15089.26</v>
      </c>
      <c r="F170" s="45">
        <f t="shared" si="2"/>
        <v>123.68945456751244</v>
      </c>
    </row>
    <row r="171" spans="1:6" ht="12.75" customHeight="1" x14ac:dyDescent="0.2">
      <c r="A171" s="63">
        <v>3221</v>
      </c>
      <c r="B171" s="64" t="s">
        <v>344</v>
      </c>
      <c r="C171" s="247" t="s">
        <v>345</v>
      </c>
      <c r="D171" s="194">
        <v>3829.09</v>
      </c>
      <c r="E171" s="194">
        <v>5316.84</v>
      </c>
      <c r="F171" s="45">
        <f t="shared" si="2"/>
        <v>138.85387912010424</v>
      </c>
    </row>
    <row r="172" spans="1:6" ht="12.75" customHeight="1" x14ac:dyDescent="0.2">
      <c r="A172" s="63">
        <v>3222</v>
      </c>
      <c r="B172" s="64" t="s">
        <v>346</v>
      </c>
      <c r="C172" s="247" t="s">
        <v>347</v>
      </c>
      <c r="D172" s="194">
        <v>110</v>
      </c>
      <c r="E172" s="194">
        <v>154.66</v>
      </c>
      <c r="F172" s="45">
        <f t="shared" si="2"/>
        <v>140.6</v>
      </c>
    </row>
    <row r="173" spans="1:6" ht="12.75" customHeight="1" x14ac:dyDescent="0.2">
      <c r="A173" s="63">
        <v>3223</v>
      </c>
      <c r="B173" s="65" t="s">
        <v>348</v>
      </c>
      <c r="C173" s="247" t="s">
        <v>349</v>
      </c>
      <c r="D173" s="194">
        <v>4729.46</v>
      </c>
      <c r="E173" s="194">
        <v>3787.77</v>
      </c>
      <c r="F173" s="45">
        <f t="shared" si="2"/>
        <v>80.088847352551866</v>
      </c>
    </row>
    <row r="174" spans="1:6" ht="12.75" customHeight="1" x14ac:dyDescent="0.2">
      <c r="A174" s="63">
        <v>3224</v>
      </c>
      <c r="B174" s="65" t="s">
        <v>350</v>
      </c>
      <c r="C174" s="247" t="s">
        <v>351</v>
      </c>
      <c r="D174" s="194">
        <v>1746.13</v>
      </c>
      <c r="E174" s="194">
        <v>530.41999999999996</v>
      </c>
      <c r="F174" s="45">
        <f t="shared" si="2"/>
        <v>30.376890609519329</v>
      </c>
    </row>
    <row r="175" spans="1:6" ht="12.75" customHeight="1" x14ac:dyDescent="0.2">
      <c r="A175" s="63">
        <v>3225</v>
      </c>
      <c r="B175" s="65" t="s">
        <v>352</v>
      </c>
      <c r="C175" s="247" t="s">
        <v>353</v>
      </c>
      <c r="D175" s="194">
        <v>1056.9100000000001</v>
      </c>
      <c r="E175" s="194">
        <v>2427.9299999999998</v>
      </c>
      <c r="F175" s="45">
        <f t="shared" si="2"/>
        <v>229.71965446442928</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727.72</v>
      </c>
      <c r="E177" s="194">
        <v>2871.64</v>
      </c>
      <c r="F177" s="45">
        <f t="shared" si="2"/>
        <v>394.60781619304129</v>
      </c>
    </row>
    <row r="178" spans="1:6" ht="12.75" customHeight="1" x14ac:dyDescent="0.2">
      <c r="A178" s="63">
        <v>323</v>
      </c>
      <c r="B178" s="65" t="s">
        <v>358</v>
      </c>
      <c r="C178" s="247" t="s">
        <v>359</v>
      </c>
      <c r="D178" s="60">
        <f>SUM(D179:D187)</f>
        <v>257373.21</v>
      </c>
      <c r="E178" s="60">
        <f>SUM(E179:E187)</f>
        <v>283192.94</v>
      </c>
      <c r="F178" s="45">
        <f t="shared" si="2"/>
        <v>110.03201926105675</v>
      </c>
    </row>
    <row r="179" spans="1:6" ht="12.75" customHeight="1" x14ac:dyDescent="0.2">
      <c r="A179" s="63">
        <v>3231</v>
      </c>
      <c r="B179" s="65" t="s">
        <v>360</v>
      </c>
      <c r="C179" s="247" t="s">
        <v>361</v>
      </c>
      <c r="D179" s="194">
        <v>8208.64</v>
      </c>
      <c r="E179" s="194">
        <v>8071.8</v>
      </c>
      <c r="F179" s="45">
        <f t="shared" si="2"/>
        <v>98.332975986277887</v>
      </c>
    </row>
    <row r="180" spans="1:6" ht="12.75" customHeight="1" x14ac:dyDescent="0.2">
      <c r="A180" s="63">
        <v>3232</v>
      </c>
      <c r="B180" s="65" t="s">
        <v>362</v>
      </c>
      <c r="C180" s="247" t="s">
        <v>363</v>
      </c>
      <c r="D180" s="194">
        <v>21313.42</v>
      </c>
      <c r="E180" s="194">
        <v>24843.21</v>
      </c>
      <c r="F180" s="45">
        <f t="shared" si="2"/>
        <v>116.56134960977637</v>
      </c>
    </row>
    <row r="181" spans="1:6" ht="12.75" customHeight="1" x14ac:dyDescent="0.2">
      <c r="A181" s="63">
        <v>3233</v>
      </c>
      <c r="B181" s="65" t="s">
        <v>364</v>
      </c>
      <c r="C181" s="247" t="s">
        <v>365</v>
      </c>
      <c r="D181" s="194">
        <v>30095.75</v>
      </c>
      <c r="E181" s="194">
        <v>23748</v>
      </c>
      <c r="F181" s="45">
        <f t="shared" si="2"/>
        <v>78.908151483182849</v>
      </c>
    </row>
    <row r="182" spans="1:6" ht="12.75" customHeight="1" x14ac:dyDescent="0.2">
      <c r="A182" s="63">
        <v>3234</v>
      </c>
      <c r="B182" s="65" t="s">
        <v>366</v>
      </c>
      <c r="C182" s="247" t="s">
        <v>367</v>
      </c>
      <c r="D182" s="194">
        <v>509.49</v>
      </c>
      <c r="E182" s="194">
        <v>544.37</v>
      </c>
      <c r="F182" s="45">
        <f t="shared" si="2"/>
        <v>106.84606174802254</v>
      </c>
    </row>
    <row r="183" spans="1:6" ht="12.75" customHeight="1" x14ac:dyDescent="0.2">
      <c r="A183" s="63">
        <v>3235</v>
      </c>
      <c r="B183" s="64" t="s">
        <v>368</v>
      </c>
      <c r="C183" s="247" t="s">
        <v>369</v>
      </c>
      <c r="D183" s="194">
        <v>8494.57</v>
      </c>
      <c r="E183" s="194">
        <v>15528.95</v>
      </c>
      <c r="F183" s="45">
        <f t="shared" si="2"/>
        <v>182.81031294109061</v>
      </c>
    </row>
    <row r="184" spans="1:6" ht="12.75" customHeight="1" x14ac:dyDescent="0.2">
      <c r="A184" s="63">
        <v>3236</v>
      </c>
      <c r="B184" s="64" t="s">
        <v>370</v>
      </c>
      <c r="C184" s="247" t="s">
        <v>371</v>
      </c>
      <c r="D184" s="194">
        <v>13873.59</v>
      </c>
      <c r="E184" s="194">
        <v>13516.03</v>
      </c>
      <c r="F184" s="45">
        <f t="shared" si="2"/>
        <v>97.422729084541203</v>
      </c>
    </row>
    <row r="185" spans="1:6" ht="12.75" customHeight="1" x14ac:dyDescent="0.2">
      <c r="A185" s="63">
        <v>3237</v>
      </c>
      <c r="B185" s="64" t="s">
        <v>372</v>
      </c>
      <c r="C185" s="247" t="s">
        <v>373</v>
      </c>
      <c r="D185" s="194">
        <v>120021.92</v>
      </c>
      <c r="E185" s="194">
        <v>123555.94</v>
      </c>
      <c r="F185" s="45">
        <f t="shared" si="2"/>
        <v>102.94447880853765</v>
      </c>
    </row>
    <row r="186" spans="1:6" ht="12.75" customHeight="1" x14ac:dyDescent="0.2">
      <c r="A186" s="63">
        <v>3238</v>
      </c>
      <c r="B186" s="64" t="s">
        <v>374</v>
      </c>
      <c r="C186" s="247" t="s">
        <v>375</v>
      </c>
      <c r="D186" s="194">
        <v>8158.62</v>
      </c>
      <c r="E186" s="194">
        <v>12527.5</v>
      </c>
      <c r="F186" s="45">
        <f t="shared" si="2"/>
        <v>153.54925220196554</v>
      </c>
    </row>
    <row r="187" spans="1:6" ht="12.75" customHeight="1" x14ac:dyDescent="0.2">
      <c r="A187" s="63">
        <v>3239</v>
      </c>
      <c r="B187" s="64" t="s">
        <v>376</v>
      </c>
      <c r="C187" s="247" t="s">
        <v>377</v>
      </c>
      <c r="D187" s="194">
        <v>46697.21</v>
      </c>
      <c r="E187" s="194">
        <v>60857.14</v>
      </c>
      <c r="F187" s="45">
        <f t="shared" si="2"/>
        <v>130.32286083044363</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v>0</v>
      </c>
      <c r="E190" s="192">
        <v>0</v>
      </c>
      <c r="F190" s="71" t="str">
        <f t="shared" si="2"/>
        <v>-</v>
      </c>
    </row>
    <row r="191" spans="1:6" ht="12.75" customHeight="1" x14ac:dyDescent="0.2">
      <c r="A191" s="70" t="s">
        <v>384</v>
      </c>
      <c r="B191" s="65" t="s">
        <v>385</v>
      </c>
      <c r="C191" s="275" t="s">
        <v>384</v>
      </c>
      <c r="D191" s="192">
        <v>0</v>
      </c>
      <c r="E191" s="192">
        <v>0</v>
      </c>
      <c r="F191" s="71" t="str">
        <f t="shared" si="2"/>
        <v>-</v>
      </c>
    </row>
    <row r="192" spans="1:6" ht="12.75" customHeight="1" x14ac:dyDescent="0.2">
      <c r="A192" s="70" t="s">
        <v>386</v>
      </c>
      <c r="B192" s="65" t="s">
        <v>387</v>
      </c>
      <c r="C192" s="275" t="s">
        <v>386</v>
      </c>
      <c r="D192" s="192">
        <v>0</v>
      </c>
      <c r="E192" s="192">
        <v>0</v>
      </c>
      <c r="F192" s="71" t="str">
        <f t="shared" si="2"/>
        <v>-</v>
      </c>
    </row>
    <row r="193" spans="1:6" ht="12.75" customHeight="1" x14ac:dyDescent="0.2">
      <c r="A193" s="70" t="s">
        <v>388</v>
      </c>
      <c r="B193" s="65" t="s">
        <v>389</v>
      </c>
      <c r="C193" s="275" t="s">
        <v>388</v>
      </c>
      <c r="D193" s="192">
        <v>0</v>
      </c>
      <c r="E193" s="192">
        <v>0</v>
      </c>
      <c r="F193" s="71" t="str">
        <f t="shared" si="2"/>
        <v>-</v>
      </c>
    </row>
    <row r="194" spans="1:6" ht="12.75" customHeight="1" x14ac:dyDescent="0.2">
      <c r="A194" s="63">
        <v>329</v>
      </c>
      <c r="B194" s="64" t="s">
        <v>390</v>
      </c>
      <c r="C194" s="247" t="s">
        <v>391</v>
      </c>
      <c r="D194" s="60">
        <f>SUM(D195:D201)</f>
        <v>28510.740000000005</v>
      </c>
      <c r="E194" s="60">
        <f>SUM(E195:E201)</f>
        <v>33683.5</v>
      </c>
      <c r="F194" s="45">
        <f t="shared" si="2"/>
        <v>118.14319796680127</v>
      </c>
    </row>
    <row r="195" spans="1:6" ht="12.75" customHeight="1" x14ac:dyDescent="0.2">
      <c r="A195" s="63">
        <v>3291</v>
      </c>
      <c r="B195" s="183" t="s">
        <v>392</v>
      </c>
      <c r="C195" s="247" t="s">
        <v>393</v>
      </c>
      <c r="D195" s="194">
        <v>15823.11</v>
      </c>
      <c r="E195" s="194">
        <v>17239.599999999999</v>
      </c>
      <c r="F195" s="45">
        <f t="shared" si="2"/>
        <v>108.9520328178215</v>
      </c>
    </row>
    <row r="196" spans="1:6" ht="12.75" customHeight="1" x14ac:dyDescent="0.2">
      <c r="A196" s="63">
        <v>3292</v>
      </c>
      <c r="B196" s="64" t="s">
        <v>394</v>
      </c>
      <c r="C196" s="247" t="s">
        <v>395</v>
      </c>
      <c r="D196" s="194">
        <v>4258.83</v>
      </c>
      <c r="E196" s="194">
        <v>4486.76</v>
      </c>
      <c r="F196" s="45">
        <f t="shared" si="2"/>
        <v>105.35193938241254</v>
      </c>
    </row>
    <row r="197" spans="1:6" ht="12.75" customHeight="1" x14ac:dyDescent="0.2">
      <c r="A197" s="63">
        <v>3293</v>
      </c>
      <c r="B197" s="64" t="s">
        <v>396</v>
      </c>
      <c r="C197" s="247" t="s">
        <v>397</v>
      </c>
      <c r="D197" s="194">
        <v>3467.31</v>
      </c>
      <c r="E197" s="194">
        <v>8960.91</v>
      </c>
      <c r="F197" s="45">
        <f t="shared" si="2"/>
        <v>258.43982799345889</v>
      </c>
    </row>
    <row r="198" spans="1:6" ht="12.75" customHeight="1" x14ac:dyDescent="0.2">
      <c r="A198" s="63">
        <v>3294</v>
      </c>
      <c r="B198" s="64" t="s">
        <v>398</v>
      </c>
      <c r="C198" s="247" t="s">
        <v>399</v>
      </c>
      <c r="D198" s="194">
        <v>1000</v>
      </c>
      <c r="E198" s="194">
        <v>720</v>
      </c>
      <c r="F198" s="45">
        <f t="shared" ref="F198:F261" si="3">IF(D198&lt;&gt;0,IF(E198/D198&gt;=100,"&gt;&gt;100",E198/D198*100),"-")</f>
        <v>72</v>
      </c>
    </row>
    <row r="199" spans="1:6" ht="12.75" customHeight="1" x14ac:dyDescent="0.2">
      <c r="A199" s="63">
        <v>3295</v>
      </c>
      <c r="B199" s="64" t="s">
        <v>400</v>
      </c>
      <c r="C199" s="247" t="s">
        <v>401</v>
      </c>
      <c r="D199" s="194">
        <v>0</v>
      </c>
      <c r="E199" s="194">
        <v>306.13</v>
      </c>
      <c r="F199" s="45" t="str">
        <f t="shared" si="3"/>
        <v>-</v>
      </c>
    </row>
    <row r="200" spans="1:6" ht="12.75" customHeight="1" x14ac:dyDescent="0.2">
      <c r="A200" s="63" t="s">
        <v>402</v>
      </c>
      <c r="B200" s="64" t="s">
        <v>403</v>
      </c>
      <c r="C200" s="247" t="s">
        <v>402</v>
      </c>
      <c r="D200" s="194">
        <v>875</v>
      </c>
      <c r="E200" s="194">
        <v>281.25</v>
      </c>
      <c r="F200" s="45">
        <f t="shared" si="3"/>
        <v>32.142857142857146</v>
      </c>
    </row>
    <row r="201" spans="1:6" ht="12.75" customHeight="1" x14ac:dyDescent="0.2">
      <c r="A201" s="63">
        <v>3299</v>
      </c>
      <c r="B201" s="64" t="s">
        <v>404</v>
      </c>
      <c r="C201" s="247" t="s">
        <v>405</v>
      </c>
      <c r="D201" s="194">
        <v>3086.49</v>
      </c>
      <c r="E201" s="194">
        <v>1688.85</v>
      </c>
      <c r="F201" s="45">
        <f t="shared" si="3"/>
        <v>54.717494629822227</v>
      </c>
    </row>
    <row r="202" spans="1:6" ht="12.75" customHeight="1" x14ac:dyDescent="0.2">
      <c r="A202" s="63">
        <v>34</v>
      </c>
      <c r="B202" s="183" t="s">
        <v>406</v>
      </c>
      <c r="C202" s="247" t="s">
        <v>407</v>
      </c>
      <c r="D202" s="60">
        <f>D203+D208+D216</f>
        <v>802.17</v>
      </c>
      <c r="E202" s="60">
        <f>E203+E208+E216</f>
        <v>1035.25</v>
      </c>
      <c r="F202" s="45">
        <f t="shared" si="3"/>
        <v>129.05618509792188</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802.17</v>
      </c>
      <c r="E216" s="60">
        <f>SUM(E217:E220)</f>
        <v>1035.25</v>
      </c>
      <c r="F216" s="45">
        <f t="shared" si="3"/>
        <v>129.05618509792188</v>
      </c>
    </row>
    <row r="217" spans="1:6" ht="12.75" customHeight="1" x14ac:dyDescent="0.2">
      <c r="A217" s="63">
        <v>3431</v>
      </c>
      <c r="B217" s="182" t="s">
        <v>436</v>
      </c>
      <c r="C217" s="247" t="s">
        <v>437</v>
      </c>
      <c r="D217" s="194">
        <v>802.17</v>
      </c>
      <c r="E217" s="194">
        <v>1035.25</v>
      </c>
      <c r="F217" s="45">
        <f t="shared" si="3"/>
        <v>129.05618509792188</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0</v>
      </c>
      <c r="E219" s="194">
        <v>0</v>
      </c>
      <c r="F219" s="45" t="str">
        <f t="shared" si="3"/>
        <v>-</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c r="E243" s="192">
        <v>0</v>
      </c>
      <c r="F243" s="71" t="str">
        <f t="shared" si="3"/>
        <v>-</v>
      </c>
    </row>
    <row r="244" spans="1:6" ht="12" x14ac:dyDescent="0.2">
      <c r="A244" s="70" t="s">
        <v>489</v>
      </c>
      <c r="B244" s="65" t="s">
        <v>135</v>
      </c>
      <c r="C244" s="275" t="s">
        <v>489</v>
      </c>
      <c r="D244" s="192"/>
      <c r="E244" s="192">
        <v>0</v>
      </c>
      <c r="F244" s="71" t="str">
        <f t="shared" si="3"/>
        <v>-</v>
      </c>
    </row>
    <row r="245" spans="1:6" ht="12" x14ac:dyDescent="0.2">
      <c r="A245" s="70" t="s">
        <v>490</v>
      </c>
      <c r="B245" s="65" t="s">
        <v>138</v>
      </c>
      <c r="C245" s="275"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1393.65</v>
      </c>
      <c r="E262" s="60">
        <f>E263+E269</f>
        <v>1114.92</v>
      </c>
      <c r="F262" s="45">
        <f t="shared" ref="F262:F306" si="4">IF(D262&lt;&gt;0,IF(E262/D262&gt;=100,"&gt;&gt;100",E262/D262*100),"-")</f>
        <v>80</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1393.65</v>
      </c>
      <c r="E269" s="60">
        <f>SUM(E270:E272)</f>
        <v>1114.92</v>
      </c>
      <c r="F269" s="45">
        <f t="shared" si="4"/>
        <v>80</v>
      </c>
    </row>
    <row r="270" spans="1:6" ht="12.75" customHeight="1" x14ac:dyDescent="0.2">
      <c r="A270" s="63">
        <v>3721</v>
      </c>
      <c r="B270" s="65" t="s">
        <v>533</v>
      </c>
      <c r="C270" s="247" t="s">
        <v>534</v>
      </c>
      <c r="D270" s="194">
        <v>1393.65</v>
      </c>
      <c r="E270" s="194">
        <v>1114.92</v>
      </c>
      <c r="F270" s="45">
        <f t="shared" si="4"/>
        <v>80</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681029.76</v>
      </c>
      <c r="E299" s="60">
        <f>E152-E297+E298</f>
        <v>837631.3</v>
      </c>
      <c r="F299" s="45">
        <f t="shared" si="4"/>
        <v>122.99481596810102</v>
      </c>
    </row>
    <row r="300" spans="1:6" ht="12.75" customHeight="1" x14ac:dyDescent="0.2">
      <c r="A300" s="63" t="s">
        <v>582</v>
      </c>
      <c r="B300" s="64" t="s">
        <v>593</v>
      </c>
      <c r="C300" s="247" t="s">
        <v>594</v>
      </c>
      <c r="D300" s="60">
        <f>IF(D6&gt;=D299,D6-D299,0)</f>
        <v>84112.37</v>
      </c>
      <c r="E300" s="60">
        <f>IF(E6&gt;=E299,E6-E299,0)</f>
        <v>11197.160000000033</v>
      </c>
      <c r="F300" s="45">
        <f t="shared" si="4"/>
        <v>13.312144218502025</v>
      </c>
    </row>
    <row r="301" spans="1:6" ht="12.75" customHeight="1" x14ac:dyDescent="0.2">
      <c r="A301" s="63" t="s">
        <v>582</v>
      </c>
      <c r="B301" s="64" t="s">
        <v>595</v>
      </c>
      <c r="C301" s="247" t="s">
        <v>596</v>
      </c>
      <c r="D301" s="60">
        <f>IF(D299&gt;=D6,D299-D6,0)</f>
        <v>0</v>
      </c>
      <c r="E301" s="60">
        <f>IF(E299&gt;=E6,E299-E6,0)</f>
        <v>0</v>
      </c>
      <c r="F301" s="45" t="str">
        <f t="shared" si="4"/>
        <v>-</v>
      </c>
    </row>
    <row r="302" spans="1:6" ht="12.75" customHeight="1" x14ac:dyDescent="0.2">
      <c r="A302" s="63">
        <v>92211</v>
      </c>
      <c r="B302" s="64" t="s">
        <v>597</v>
      </c>
      <c r="C302" s="247" t="s">
        <v>598</v>
      </c>
      <c r="D302" s="194">
        <v>39430.080000000002</v>
      </c>
      <c r="E302" s="194">
        <v>13944.9</v>
      </c>
      <c r="F302" s="45">
        <f t="shared" si="4"/>
        <v>35.366146860467943</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0.13</v>
      </c>
      <c r="E304" s="194">
        <v>0</v>
      </c>
      <c r="F304" s="45">
        <f t="shared" si="4"/>
        <v>0</v>
      </c>
    </row>
    <row r="305" spans="1:6" ht="12" x14ac:dyDescent="0.2">
      <c r="A305" s="63">
        <v>9661</v>
      </c>
      <c r="B305" s="220" t="s">
        <v>603</v>
      </c>
      <c r="C305" s="247" t="s">
        <v>604</v>
      </c>
      <c r="D305" s="194">
        <v>0</v>
      </c>
      <c r="E305" s="194">
        <v>0</v>
      </c>
      <c r="F305" s="45" t="str">
        <f t="shared" si="4"/>
        <v>-</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67" t="s">
        <v>607</v>
      </c>
      <c r="B307" s="368"/>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24413.919999999998</v>
      </c>
      <c r="E360" s="60">
        <f>E361+E373+E406+E410+E412</f>
        <v>38044.43</v>
      </c>
      <c r="F360" s="45">
        <f t="shared" si="6"/>
        <v>155.83089483376696</v>
      </c>
    </row>
    <row r="361" spans="1:6" ht="12.75" customHeight="1" x14ac:dyDescent="0.2">
      <c r="A361" s="63">
        <v>41</v>
      </c>
      <c r="B361" s="64" t="s">
        <v>714</v>
      </c>
      <c r="C361" s="247" t="s">
        <v>715</v>
      </c>
      <c r="D361" s="60">
        <f>D362+D366</f>
        <v>8700</v>
      </c>
      <c r="E361" s="60">
        <f>E362+E366</f>
        <v>8325</v>
      </c>
      <c r="F361" s="45">
        <f t="shared" si="6"/>
        <v>95.689655172413794</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8700</v>
      </c>
      <c r="E366" s="60">
        <f>SUM(E367:E372)</f>
        <v>8325</v>
      </c>
      <c r="F366" s="45">
        <f t="shared" si="6"/>
        <v>95.689655172413794</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4700</v>
      </c>
      <c r="E370" s="194">
        <v>8325</v>
      </c>
      <c r="F370" s="45">
        <f t="shared" si="6"/>
        <v>177.12765957446808</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4000</v>
      </c>
      <c r="E372" s="194">
        <v>0</v>
      </c>
      <c r="F372" s="45">
        <f t="shared" ref="F372:F403" si="7">IF(D372&lt;&gt;0,IF(E372/D372&gt;=100,"&gt;&gt;100",E372/D372*100),"-")</f>
        <v>0</v>
      </c>
    </row>
    <row r="373" spans="1:6" ht="24" x14ac:dyDescent="0.2">
      <c r="A373" s="63">
        <v>42</v>
      </c>
      <c r="B373" s="183" t="s">
        <v>730</v>
      </c>
      <c r="C373" s="247" t="s">
        <v>731</v>
      </c>
      <c r="D373" s="60">
        <f>D374+D379+D388+D393+D398+D401</f>
        <v>15713.92</v>
      </c>
      <c r="E373" s="60">
        <f>E374+E379+E388+E393+E398+E401</f>
        <v>29719.43</v>
      </c>
      <c r="F373" s="45">
        <f t="shared" si="7"/>
        <v>189.12804698000244</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14983.92</v>
      </c>
      <c r="E379" s="60">
        <f>SUM(E380:E387)</f>
        <v>29719.43</v>
      </c>
      <c r="F379" s="45">
        <f t="shared" si="7"/>
        <v>198.34215612469902</v>
      </c>
    </row>
    <row r="380" spans="1:6" ht="12.75" customHeight="1" x14ac:dyDescent="0.2">
      <c r="A380" s="63">
        <v>4221</v>
      </c>
      <c r="B380" s="64" t="s">
        <v>648</v>
      </c>
      <c r="C380" s="247" t="s">
        <v>740</v>
      </c>
      <c r="D380" s="194">
        <v>8377.91</v>
      </c>
      <c r="E380" s="194">
        <v>21765.63</v>
      </c>
      <c r="F380" s="45">
        <f t="shared" si="7"/>
        <v>259.79784934428756</v>
      </c>
    </row>
    <row r="381" spans="1:6" ht="12.75" customHeight="1" x14ac:dyDescent="0.2">
      <c r="A381" s="63">
        <v>4222</v>
      </c>
      <c r="B381" s="64" t="s">
        <v>741</v>
      </c>
      <c r="C381" s="247" t="s">
        <v>742</v>
      </c>
      <c r="D381" s="194">
        <v>0</v>
      </c>
      <c r="E381" s="194">
        <v>0</v>
      </c>
      <c r="F381" s="45" t="str">
        <f t="shared" si="7"/>
        <v>-</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6606.01</v>
      </c>
      <c r="E384" s="192">
        <v>7953.8</v>
      </c>
      <c r="F384" s="71">
        <f t="shared" si="7"/>
        <v>120.40248198231612</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730</v>
      </c>
      <c r="E388" s="60">
        <f>SUM(E389:E392)</f>
        <v>0</v>
      </c>
      <c r="F388" s="45">
        <f t="shared" si="7"/>
        <v>0</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730</v>
      </c>
      <c r="E391" s="194">
        <v>0</v>
      </c>
      <c r="F391" s="45">
        <f t="shared" si="7"/>
        <v>0</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24413.919999999998</v>
      </c>
      <c r="E418" s="60">
        <f>IF(E360&gt;=E308,E360-E308,0)</f>
        <v>38044.43</v>
      </c>
      <c r="F418" s="45">
        <f t="shared" si="8"/>
        <v>155.83089483376696</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765142.13</v>
      </c>
      <c r="E422" s="60">
        <f>E6+E308</f>
        <v>848828.46000000008</v>
      </c>
      <c r="F422" s="45">
        <f t="shared" si="8"/>
        <v>110.93735748154398</v>
      </c>
    </row>
    <row r="423" spans="1:6" ht="12.75" customHeight="1" x14ac:dyDescent="0.2">
      <c r="A423" s="63" t="s">
        <v>582</v>
      </c>
      <c r="B423" s="64" t="s">
        <v>805</v>
      </c>
      <c r="C423" s="247" t="s">
        <v>806</v>
      </c>
      <c r="D423" s="60">
        <f>D299+D360</f>
        <v>705443.68</v>
      </c>
      <c r="E423" s="60">
        <f>E299+E360</f>
        <v>875675.7300000001</v>
      </c>
      <c r="F423" s="45">
        <f t="shared" si="8"/>
        <v>124.13120350018588</v>
      </c>
    </row>
    <row r="424" spans="1:6" ht="12.75" customHeight="1" x14ac:dyDescent="0.2">
      <c r="A424" s="63" t="s">
        <v>582</v>
      </c>
      <c r="B424" s="64" t="s">
        <v>807</v>
      </c>
      <c r="C424" s="247" t="s">
        <v>808</v>
      </c>
      <c r="D424" s="60">
        <f>IF(D422&gt;=D423,D422-D423,0)</f>
        <v>59698.449999999953</v>
      </c>
      <c r="E424" s="60">
        <f>IF(E422&gt;=E423,E422-E423,0)</f>
        <v>0</v>
      </c>
      <c r="F424" s="45">
        <f t="shared" si="8"/>
        <v>0</v>
      </c>
    </row>
    <row r="425" spans="1:6" ht="12.75" customHeight="1" x14ac:dyDescent="0.2">
      <c r="A425" s="63" t="s">
        <v>582</v>
      </c>
      <c r="B425" s="64" t="s">
        <v>809</v>
      </c>
      <c r="C425" s="247" t="s">
        <v>810</v>
      </c>
      <c r="D425" s="60">
        <f>IF(D423&gt;=D422,D423-D422,0)</f>
        <v>0</v>
      </c>
      <c r="E425" s="60">
        <v>26847.27</v>
      </c>
      <c r="F425" s="45" t="str">
        <f t="shared" si="8"/>
        <v>-</v>
      </c>
    </row>
    <row r="426" spans="1:6" ht="12.75" customHeight="1" x14ac:dyDescent="0.2">
      <c r="A426" s="250" t="s">
        <v>811</v>
      </c>
      <c r="B426" s="183" t="s">
        <v>812</v>
      </c>
      <c r="C426" s="251" t="s">
        <v>813</v>
      </c>
      <c r="D426" s="60">
        <f>IF(D302-D303+D419-D420&gt;=0,D302-D303+D419-D420,0)</f>
        <v>39430.080000000002</v>
      </c>
      <c r="E426" s="60">
        <v>13944.9</v>
      </c>
      <c r="F426" s="45">
        <f t="shared" si="8"/>
        <v>35.366146860467943</v>
      </c>
    </row>
    <row r="427" spans="1:6" ht="12.75" customHeight="1" x14ac:dyDescent="0.2">
      <c r="A427" s="250" t="s">
        <v>811</v>
      </c>
      <c r="B427" s="64" t="s">
        <v>814</v>
      </c>
      <c r="C427" s="251" t="s">
        <v>815</v>
      </c>
      <c r="D427" s="60">
        <f>IF(D303-D302+D420-D419&gt;=0,D303-D302+D420-D419,0)</f>
        <v>0</v>
      </c>
      <c r="E427" s="60">
        <f>IF(E303-E302+E420-E419&gt;=0,E303-E302+E420-E419,0)</f>
        <v>0</v>
      </c>
      <c r="F427" s="45" t="str">
        <f t="shared" si="8"/>
        <v>-</v>
      </c>
    </row>
    <row r="428" spans="1:6" ht="24" x14ac:dyDescent="0.2">
      <c r="A428" s="248" t="s">
        <v>816</v>
      </c>
      <c r="B428" s="243" t="s">
        <v>817</v>
      </c>
      <c r="C428" s="249" t="s">
        <v>818</v>
      </c>
      <c r="D428" s="81">
        <f>D304+D421</f>
        <v>0.13</v>
      </c>
      <c r="E428" s="81">
        <f>E304+E421</f>
        <v>0</v>
      </c>
      <c r="F428" s="61">
        <f t="shared" si="8"/>
        <v>0</v>
      </c>
    </row>
    <row r="429" spans="1:6" s="55" customFormat="1" ht="20.100000000000001" customHeight="1" x14ac:dyDescent="0.2">
      <c r="A429" s="367" t="s">
        <v>819</v>
      </c>
      <c r="B429" s="36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765142.13</v>
      </c>
      <c r="E643" s="60">
        <f>E422+E430</f>
        <v>848828.46000000008</v>
      </c>
      <c r="F643" s="45">
        <f t="shared" si="12"/>
        <v>110.93735748154398</v>
      </c>
    </row>
    <row r="644" spans="1:6" ht="12.75" customHeight="1" x14ac:dyDescent="0.2">
      <c r="A644" s="63" t="s">
        <v>582</v>
      </c>
      <c r="B644" s="64" t="s">
        <v>1238</v>
      </c>
      <c r="C644" s="247" t="s">
        <v>1239</v>
      </c>
      <c r="D644" s="60">
        <f>D423+D535</f>
        <v>705443.68</v>
      </c>
      <c r="E644" s="60">
        <f>E423+E535</f>
        <v>875675.7300000001</v>
      </c>
      <c r="F644" s="45">
        <f t="shared" si="12"/>
        <v>124.13120350018588</v>
      </c>
    </row>
    <row r="645" spans="1:6" ht="12.75" customHeight="1" x14ac:dyDescent="0.2">
      <c r="A645" s="63" t="s">
        <v>582</v>
      </c>
      <c r="B645" s="64" t="s">
        <v>1240</v>
      </c>
      <c r="C645" s="247" t="s">
        <v>1241</v>
      </c>
      <c r="D645" s="60">
        <f>IF(D643&gt;=D644,D643-D644,0)</f>
        <v>59698.449999999953</v>
      </c>
      <c r="E645" s="60">
        <f>IF(E643&gt;=E644,E643-E644,0)</f>
        <v>0</v>
      </c>
      <c r="F645" s="45">
        <f t="shared" si="12"/>
        <v>0</v>
      </c>
    </row>
    <row r="646" spans="1:6" ht="12.75" customHeight="1" x14ac:dyDescent="0.2">
      <c r="A646" s="63" t="s">
        <v>582</v>
      </c>
      <c r="B646" s="64" t="s">
        <v>1242</v>
      </c>
      <c r="C646" s="247" t="s">
        <v>1243</v>
      </c>
      <c r="D646" s="60">
        <f>IF(D644&gt;=D643,D644-D643,0)</f>
        <v>0</v>
      </c>
      <c r="E646" s="60">
        <v>26847.27</v>
      </c>
      <c r="F646" s="45" t="str">
        <f t="shared" si="12"/>
        <v>-</v>
      </c>
    </row>
    <row r="647" spans="1:6" ht="24" x14ac:dyDescent="0.2">
      <c r="A647" s="250" t="s">
        <v>1244</v>
      </c>
      <c r="B647" s="64" t="s">
        <v>1245</v>
      </c>
      <c r="C647" s="251" t="s">
        <v>1244</v>
      </c>
      <c r="D647" s="60">
        <f>IF(D426-D427+D641-D642&gt;=0,D426-D427+D641-D642,0)</f>
        <v>39430.080000000002</v>
      </c>
      <c r="E647" s="60">
        <v>13944.9</v>
      </c>
      <c r="F647" s="45">
        <f t="shared" si="12"/>
        <v>35.366146860467943</v>
      </c>
    </row>
    <row r="648" spans="1:6" ht="24" x14ac:dyDescent="0.2">
      <c r="A648" s="250" t="s">
        <v>1246</v>
      </c>
      <c r="B648" s="64" t="s">
        <v>1247</v>
      </c>
      <c r="C648" s="251"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99128.529999999955</v>
      </c>
      <c r="E649" s="60">
        <f>IF(E645+E647-E646-E648&gt;=0,E645+E647-E646-E648,0)</f>
        <v>0</v>
      </c>
      <c r="F649" s="45">
        <f t="shared" si="12"/>
        <v>0</v>
      </c>
    </row>
    <row r="650" spans="1:6" ht="24" x14ac:dyDescent="0.2">
      <c r="A650" s="63" t="s">
        <v>582</v>
      </c>
      <c r="B650" s="64" t="s">
        <v>1250</v>
      </c>
      <c r="C650" s="247" t="s">
        <v>1251</v>
      </c>
      <c r="D650" s="60">
        <f>IF(D646+D648-D645-D647&gt;=0,D646+D648-D645-D647,0)</f>
        <v>0</v>
      </c>
      <c r="E650" s="60">
        <v>12902.37</v>
      </c>
      <c r="F650" s="45" t="str">
        <f t="shared" si="12"/>
        <v>-</v>
      </c>
    </row>
    <row r="651" spans="1:6" ht="24" x14ac:dyDescent="0.2">
      <c r="A651" s="248" t="s">
        <v>1252</v>
      </c>
      <c r="B651" s="184" t="s">
        <v>1253</v>
      </c>
      <c r="C651" s="249" t="s">
        <v>1252</v>
      </c>
      <c r="D651" s="196">
        <v>33340.5</v>
      </c>
      <c r="E651" s="196">
        <v>0</v>
      </c>
      <c r="F651" s="61">
        <f t="shared" si="12"/>
        <v>0</v>
      </c>
    </row>
    <row r="652" spans="1:6" s="55" customFormat="1" ht="20.100000000000001" customHeight="1" x14ac:dyDescent="0.2">
      <c r="A652" s="367" t="s">
        <v>1254</v>
      </c>
      <c r="B652" s="368"/>
      <c r="C652" s="171"/>
      <c r="D652" s="43"/>
      <c r="E652" s="43"/>
      <c r="F652" s="44"/>
    </row>
    <row r="653" spans="1:6" ht="12.75" customHeight="1" x14ac:dyDescent="0.2">
      <c r="A653" s="63">
        <v>11</v>
      </c>
      <c r="B653" s="64" t="s">
        <v>1255</v>
      </c>
      <c r="C653" s="247" t="s">
        <v>1256</v>
      </c>
      <c r="D653" s="194">
        <v>39384.660000000003</v>
      </c>
      <c r="E653" s="194">
        <v>99288.65</v>
      </c>
      <c r="F653" s="45">
        <f t="shared" ref="F653:F716" si="13">IF(D653&lt;&gt;0,IF(E653/D653&gt;=100,"&gt;&gt;100",E653/D653*100),"-")</f>
        <v>252.09980230881769</v>
      </c>
    </row>
    <row r="654" spans="1:6" ht="12.75" customHeight="1" x14ac:dyDescent="0.2">
      <c r="A654" s="63" t="s">
        <v>1257</v>
      </c>
      <c r="B654" s="64" t="s">
        <v>1258</v>
      </c>
      <c r="C654" s="247" t="s">
        <v>1257</v>
      </c>
      <c r="D654" s="194">
        <v>798931.45</v>
      </c>
      <c r="E654" s="194">
        <v>855370.35</v>
      </c>
      <c r="F654" s="45">
        <f t="shared" si="13"/>
        <v>107.06429819479506</v>
      </c>
    </row>
    <row r="655" spans="1:6" ht="12.75" customHeight="1" x14ac:dyDescent="0.2">
      <c r="A655" s="63" t="s">
        <v>1259</v>
      </c>
      <c r="B655" s="64" t="s">
        <v>1260</v>
      </c>
      <c r="C655" s="247" t="s">
        <v>1259</v>
      </c>
      <c r="D655" s="194">
        <v>739027.46</v>
      </c>
      <c r="E655" s="194">
        <v>899675.74</v>
      </c>
      <c r="F655" s="45">
        <f t="shared" si="13"/>
        <v>121.73779577825159</v>
      </c>
    </row>
    <row r="656" spans="1:6" ht="24" x14ac:dyDescent="0.2">
      <c r="A656" s="63">
        <v>11</v>
      </c>
      <c r="B656" s="64" t="s">
        <v>1261</v>
      </c>
      <c r="C656" s="247" t="s">
        <v>1262</v>
      </c>
      <c r="D656" s="60">
        <f>+D653+D654-D655</f>
        <v>99288.650000000023</v>
      </c>
      <c r="E656" s="60">
        <f>+E653+E654-E655</f>
        <v>54983.260000000009</v>
      </c>
      <c r="F656" s="45">
        <f t="shared" si="13"/>
        <v>55.377185609835564</v>
      </c>
    </row>
    <row r="657" spans="1:6" ht="24" x14ac:dyDescent="0.2">
      <c r="A657" s="63" t="s">
        <v>582</v>
      </c>
      <c r="B657" s="64" t="s">
        <v>1263</v>
      </c>
      <c r="C657" s="247" t="s">
        <v>1264</v>
      </c>
      <c r="D657" s="252">
        <v>0</v>
      </c>
      <c r="E657" s="252">
        <v>0</v>
      </c>
      <c r="F657" s="45" t="str">
        <f t="shared" si="13"/>
        <v>-</v>
      </c>
    </row>
    <row r="658" spans="1:6" ht="24" x14ac:dyDescent="0.2">
      <c r="A658" s="63" t="s">
        <v>582</v>
      </c>
      <c r="B658" s="64" t="s">
        <v>1265</v>
      </c>
      <c r="C658" s="247" t="s">
        <v>1266</v>
      </c>
      <c r="D658" s="252">
        <v>9</v>
      </c>
      <c r="E658" s="252">
        <v>11</v>
      </c>
      <c r="F658" s="45">
        <f t="shared" si="13"/>
        <v>122.22222222222223</v>
      </c>
    </row>
    <row r="659" spans="1:6" ht="12.75" customHeight="1" x14ac:dyDescent="0.2">
      <c r="A659" s="63" t="s">
        <v>582</v>
      </c>
      <c r="B659" s="64" t="s">
        <v>1267</v>
      </c>
      <c r="C659" s="247" t="s">
        <v>1268</v>
      </c>
      <c r="D659" s="252">
        <v>0</v>
      </c>
      <c r="E659" s="252">
        <v>0</v>
      </c>
      <c r="F659" s="45" t="str">
        <f t="shared" si="13"/>
        <v>-</v>
      </c>
    </row>
    <row r="660" spans="1:6" ht="12.75" customHeight="1" x14ac:dyDescent="0.2">
      <c r="A660" s="63" t="s">
        <v>582</v>
      </c>
      <c r="B660" s="64" t="s">
        <v>1269</v>
      </c>
      <c r="C660" s="247" t="s">
        <v>1270</v>
      </c>
      <c r="D660" s="252">
        <v>9</v>
      </c>
      <c r="E660" s="252">
        <v>9</v>
      </c>
      <c r="F660" s="45">
        <f t="shared" si="13"/>
        <v>100</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v>0</v>
      </c>
      <c r="E663" s="192">
        <v>0</v>
      </c>
      <c r="F663" s="71" t="str">
        <f t="shared" si="13"/>
        <v>-</v>
      </c>
    </row>
    <row r="664" spans="1:6" ht="12.75" customHeight="1" x14ac:dyDescent="0.2">
      <c r="A664" s="70" t="s">
        <v>1278</v>
      </c>
      <c r="B664" s="65" t="s">
        <v>1279</v>
      </c>
      <c r="C664" s="275" t="s">
        <v>1278</v>
      </c>
      <c r="D664" s="192">
        <v>0</v>
      </c>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v>0</v>
      </c>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87141.01</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696.83</v>
      </c>
      <c r="E684" s="192">
        <v>557.46</v>
      </c>
      <c r="F684" s="71">
        <f t="shared" si="13"/>
        <v>79.999425971901331</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179660.39</v>
      </c>
      <c r="E702" s="192">
        <v>0</v>
      </c>
      <c r="F702" s="71">
        <f t="shared" si="13"/>
        <v>0</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v>0</v>
      </c>
      <c r="E711" s="192">
        <v>0</v>
      </c>
      <c r="F711" s="71" t="str">
        <f t="shared" si="13"/>
        <v>-</v>
      </c>
    </row>
    <row r="712" spans="1:6" ht="12.75" customHeight="1" x14ac:dyDescent="0.2">
      <c r="A712" s="70" t="s">
        <v>1359</v>
      </c>
      <c r="B712" s="65" t="s">
        <v>1360</v>
      </c>
      <c r="C712" s="275" t="s">
        <v>1359</v>
      </c>
      <c r="D712" s="192">
        <v>0</v>
      </c>
      <c r="E712" s="192">
        <v>0</v>
      </c>
      <c r="F712" s="71" t="str">
        <f t="shared" si="13"/>
        <v>-</v>
      </c>
    </row>
    <row r="713" spans="1:6" ht="24" x14ac:dyDescent="0.2">
      <c r="A713" s="70" t="s">
        <v>1361</v>
      </c>
      <c r="B713" s="65" t="s">
        <v>1362</v>
      </c>
      <c r="C713" s="275" t="s">
        <v>1361</v>
      </c>
      <c r="D713" s="192">
        <v>0</v>
      </c>
      <c r="E713" s="192">
        <v>0</v>
      </c>
      <c r="F713" s="71" t="str">
        <f t="shared" si="13"/>
        <v>-</v>
      </c>
    </row>
    <row r="714" spans="1:6" ht="12" x14ac:dyDescent="0.2">
      <c r="A714" s="70" t="s">
        <v>1363</v>
      </c>
      <c r="B714" s="65" t="s">
        <v>1364</v>
      </c>
      <c r="C714" s="275" t="s">
        <v>1363</v>
      </c>
      <c r="D714" s="192">
        <v>0</v>
      </c>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v>0</v>
      </c>
      <c r="E722" s="192">
        <v>0</v>
      </c>
      <c r="F722" s="71" t="str">
        <f t="shared" si="14"/>
        <v>-</v>
      </c>
    </row>
    <row r="723" spans="1:6" ht="12" x14ac:dyDescent="0.2">
      <c r="A723" s="70" t="s">
        <v>1381</v>
      </c>
      <c r="B723" s="65" t="s">
        <v>1382</v>
      </c>
      <c r="C723" s="275" t="s">
        <v>1381</v>
      </c>
      <c r="D723" s="192">
        <v>0</v>
      </c>
      <c r="E723" s="192">
        <v>0</v>
      </c>
      <c r="F723" s="71" t="str">
        <f t="shared" si="14"/>
        <v>-</v>
      </c>
    </row>
    <row r="724" spans="1:6" ht="12.75" customHeight="1" x14ac:dyDescent="0.2">
      <c r="A724" s="70">
        <v>65264</v>
      </c>
      <c r="B724" s="65" t="s">
        <v>1383</v>
      </c>
      <c r="C724" s="275" t="s">
        <v>1384</v>
      </c>
      <c r="D724" s="192">
        <v>0</v>
      </c>
      <c r="E724" s="192">
        <v>0</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v>0</v>
      </c>
      <c r="E730" s="192">
        <v>0</v>
      </c>
      <c r="F730" s="71" t="str">
        <f t="shared" si="14"/>
        <v>-</v>
      </c>
    </row>
    <row r="731" spans="1:6" ht="24" x14ac:dyDescent="0.2">
      <c r="A731" s="70">
        <v>66345</v>
      </c>
      <c r="B731" s="65" t="s">
        <v>1393</v>
      </c>
      <c r="C731" s="275">
        <v>66345</v>
      </c>
      <c r="D731" s="192">
        <v>0</v>
      </c>
      <c r="E731" s="192">
        <v>0</v>
      </c>
      <c r="F731" s="71" t="str">
        <f t="shared" si="14"/>
        <v>-</v>
      </c>
    </row>
    <row r="732" spans="1:6" ht="12.75" customHeight="1" x14ac:dyDescent="0.2">
      <c r="A732" s="70">
        <v>31214</v>
      </c>
      <c r="B732" s="65" t="s">
        <v>1394</v>
      </c>
      <c r="C732" s="275" t="s">
        <v>1395</v>
      </c>
      <c r="D732" s="192">
        <v>0</v>
      </c>
      <c r="E732" s="192">
        <v>0</v>
      </c>
      <c r="F732" s="71" t="str">
        <f t="shared" si="14"/>
        <v>-</v>
      </c>
    </row>
    <row r="733" spans="1:6" ht="12.75" customHeight="1" x14ac:dyDescent="0.2">
      <c r="A733" s="70">
        <v>31215</v>
      </c>
      <c r="B733" s="65" t="s">
        <v>1396</v>
      </c>
      <c r="C733" s="275" t="s">
        <v>1397</v>
      </c>
      <c r="D733" s="192">
        <v>1001.44</v>
      </c>
      <c r="E733" s="192">
        <v>3000</v>
      </c>
      <c r="F733" s="71">
        <f t="shared" si="14"/>
        <v>299.56862118549287</v>
      </c>
    </row>
    <row r="734" spans="1:6" ht="12.75" customHeight="1" x14ac:dyDescent="0.2">
      <c r="A734" s="70">
        <v>32121</v>
      </c>
      <c r="B734" s="65" t="s">
        <v>1398</v>
      </c>
      <c r="C734" s="275" t="s">
        <v>1399</v>
      </c>
      <c r="D734" s="192">
        <v>9655.66</v>
      </c>
      <c r="E734" s="192">
        <v>10107.620000000001</v>
      </c>
      <c r="F734" s="71">
        <f t="shared" si="14"/>
        <v>104.68077790643002</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3028.59</v>
      </c>
      <c r="E736" s="194">
        <v>552.13</v>
      </c>
      <c r="F736" s="45">
        <f t="shared" si="14"/>
        <v>18.230595755780744</v>
      </c>
    </row>
    <row r="737" spans="1:6" ht="12.75" customHeight="1" x14ac:dyDescent="0.2">
      <c r="A737" s="63" t="s">
        <v>1404</v>
      </c>
      <c r="B737" s="64" t="s">
        <v>1405</v>
      </c>
      <c r="C737" s="247" t="s">
        <v>1404</v>
      </c>
      <c r="D737" s="194">
        <v>134.71</v>
      </c>
      <c r="E737" s="194">
        <v>0</v>
      </c>
      <c r="F737" s="45">
        <f t="shared" si="14"/>
        <v>0</v>
      </c>
    </row>
    <row r="738" spans="1:6" ht="12.75" customHeight="1" x14ac:dyDescent="0.2">
      <c r="A738" s="63" t="s">
        <v>1406</v>
      </c>
      <c r="B738" s="64" t="s">
        <v>1407</v>
      </c>
      <c r="C738" s="247" t="s">
        <v>1406</v>
      </c>
      <c r="D738" s="194">
        <v>6056.57</v>
      </c>
      <c r="E738" s="194">
        <v>3719.25</v>
      </c>
      <c r="F738" s="45">
        <f t="shared" si="14"/>
        <v>61.408520003896591</v>
      </c>
    </row>
    <row r="739" spans="1:6" ht="12.75" customHeight="1" x14ac:dyDescent="0.2">
      <c r="A739" s="70" t="s">
        <v>1408</v>
      </c>
      <c r="B739" s="65" t="s">
        <v>1409</v>
      </c>
      <c r="C739" s="275" t="s">
        <v>1408</v>
      </c>
      <c r="D739" s="192">
        <v>3176.56</v>
      </c>
      <c r="E739" s="192">
        <v>512.14</v>
      </c>
      <c r="F739" s="71">
        <f t="shared" si="14"/>
        <v>16.122472108192511</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0</v>
      </c>
      <c r="E741" s="192">
        <v>0</v>
      </c>
      <c r="F741" s="71" t="str">
        <f t="shared" si="14"/>
        <v>-</v>
      </c>
    </row>
    <row r="742" spans="1:6" ht="12.75" customHeight="1" x14ac:dyDescent="0.2">
      <c r="A742" s="70" t="s">
        <v>1414</v>
      </c>
      <c r="B742" s="65" t="s">
        <v>1415</v>
      </c>
      <c r="C742" s="275" t="s">
        <v>1414</v>
      </c>
      <c r="D742" s="192">
        <v>424.5</v>
      </c>
      <c r="E742" s="192">
        <v>518.83000000000004</v>
      </c>
      <c r="F742" s="71">
        <f t="shared" si="14"/>
        <v>122.22143698468788</v>
      </c>
    </row>
    <row r="743" spans="1:6" ht="12.75" customHeight="1" x14ac:dyDescent="0.2">
      <c r="A743" s="70" t="s">
        <v>1416</v>
      </c>
      <c r="B743" s="65" t="s">
        <v>1417</v>
      </c>
      <c r="C743" s="275" t="s">
        <v>1416</v>
      </c>
      <c r="D743" s="192">
        <v>0</v>
      </c>
      <c r="E743" s="192">
        <v>720</v>
      </c>
      <c r="F743" s="71" t="str">
        <f t="shared" si="14"/>
        <v>-</v>
      </c>
    </row>
    <row r="744" spans="1:6" ht="12.75" customHeight="1" x14ac:dyDescent="0.2">
      <c r="A744" s="70" t="s">
        <v>1418</v>
      </c>
      <c r="B744" s="65" t="s">
        <v>1419</v>
      </c>
      <c r="C744" s="275" t="s">
        <v>1418</v>
      </c>
      <c r="D744" s="192">
        <v>0</v>
      </c>
      <c r="E744" s="192">
        <v>0</v>
      </c>
      <c r="F744" s="71" t="str">
        <f t="shared" si="14"/>
        <v>-</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0</v>
      </c>
      <c r="E780" s="192">
        <v>0</v>
      </c>
      <c r="F780" s="71" t="str">
        <f t="shared" si="14"/>
        <v>-</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v>0</v>
      </c>
      <c r="E806" s="192">
        <v>0</v>
      </c>
      <c r="F806" s="71" t="str">
        <f t="shared" si="15"/>
        <v>-</v>
      </c>
    </row>
    <row r="807" spans="1:6" ht="24" x14ac:dyDescent="0.2">
      <c r="A807" s="70" t="s">
        <v>1543</v>
      </c>
      <c r="B807" s="182" t="s">
        <v>1544</v>
      </c>
      <c r="C807" s="275" t="s">
        <v>1543</v>
      </c>
      <c r="D807" s="192">
        <v>0</v>
      </c>
      <c r="E807" s="192">
        <v>0</v>
      </c>
      <c r="F807" s="71" t="str">
        <f t="shared" si="15"/>
        <v>-</v>
      </c>
    </row>
    <row r="808" spans="1:6" ht="24" x14ac:dyDescent="0.2">
      <c r="A808" s="70" t="s">
        <v>1545</v>
      </c>
      <c r="B808" s="182" t="s">
        <v>1546</v>
      </c>
      <c r="C808" s="275" t="s">
        <v>1545</v>
      </c>
      <c r="D808" s="192">
        <v>0</v>
      </c>
      <c r="E808" s="192">
        <v>0</v>
      </c>
      <c r="F808" s="71" t="str">
        <f t="shared" si="15"/>
        <v>-</v>
      </c>
    </row>
    <row r="809" spans="1:6" ht="24" x14ac:dyDescent="0.2">
      <c r="A809" s="70" t="s">
        <v>1547</v>
      </c>
      <c r="B809" s="182" t="s">
        <v>1548</v>
      </c>
      <c r="C809" s="275" t="s">
        <v>1547</v>
      </c>
      <c r="D809" s="192">
        <v>0</v>
      </c>
      <c r="E809" s="192">
        <v>0</v>
      </c>
      <c r="F809" s="71" t="str">
        <f t="shared" si="15"/>
        <v>-</v>
      </c>
    </row>
    <row r="810" spans="1:6" ht="24" x14ac:dyDescent="0.2">
      <c r="A810" s="70" t="s">
        <v>1549</v>
      </c>
      <c r="B810" s="182" t="s">
        <v>1550</v>
      </c>
      <c r="C810" s="275" t="s">
        <v>1549</v>
      </c>
      <c r="D810" s="192">
        <v>0</v>
      </c>
      <c r="E810" s="192">
        <v>0</v>
      </c>
      <c r="F810" s="71" t="str">
        <f t="shared" si="15"/>
        <v>-</v>
      </c>
    </row>
    <row r="811" spans="1:6" ht="24" x14ac:dyDescent="0.2">
      <c r="A811" s="70" t="s">
        <v>1551</v>
      </c>
      <c r="B811" s="182" t="s">
        <v>1552</v>
      </c>
      <c r="C811" s="275" t="s">
        <v>1551</v>
      </c>
      <c r="D811" s="192">
        <v>0</v>
      </c>
      <c r="E811" s="192">
        <v>0</v>
      </c>
      <c r="F811" s="71" t="str">
        <f t="shared" si="15"/>
        <v>-</v>
      </c>
    </row>
    <row r="812" spans="1:6" ht="12" x14ac:dyDescent="0.2">
      <c r="A812" s="70" t="s">
        <v>1553</v>
      </c>
      <c r="B812" s="182" t="s">
        <v>1554</v>
      </c>
      <c r="C812" s="275" t="s">
        <v>1553</v>
      </c>
      <c r="D812" s="192">
        <v>0</v>
      </c>
      <c r="E812" s="192">
        <v>0</v>
      </c>
      <c r="F812" s="71" t="str">
        <f t="shared" si="15"/>
        <v>-</v>
      </c>
    </row>
    <row r="813" spans="1:6" ht="12" x14ac:dyDescent="0.2">
      <c r="A813" s="70" t="s">
        <v>1555</v>
      </c>
      <c r="B813" s="182" t="s">
        <v>1556</v>
      </c>
      <c r="C813" s="275" t="s">
        <v>1555</v>
      </c>
      <c r="D813" s="192">
        <v>0</v>
      </c>
      <c r="E813" s="192">
        <v>0</v>
      </c>
      <c r="F813" s="71" t="str">
        <f t="shared" si="15"/>
        <v>-</v>
      </c>
    </row>
    <row r="814" spans="1:6" ht="12" x14ac:dyDescent="0.2">
      <c r="A814" s="70" t="s">
        <v>1557</v>
      </c>
      <c r="B814" s="182" t="s">
        <v>1558</v>
      </c>
      <c r="C814" s="275" t="s">
        <v>1557</v>
      </c>
      <c r="D814" s="192">
        <v>0</v>
      </c>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0</v>
      </c>
      <c r="E818" s="192">
        <v>0</v>
      </c>
      <c r="F818" s="71" t="str">
        <f t="shared" si="15"/>
        <v>-</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1393.65</v>
      </c>
      <c r="E843" s="194">
        <v>1114.92</v>
      </c>
      <c r="F843" s="45">
        <f t="shared" si="15"/>
        <v>80</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0</v>
      </c>
      <c r="E985" s="192">
        <v>0</v>
      </c>
      <c r="F985" s="71" t="str">
        <f t="shared" si="18"/>
        <v>-</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63" t="s">
        <v>1948</v>
      </c>
      <c r="B1010" s="36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0</v>
      </c>
      <c r="E1014" s="280">
        <v>0</v>
      </c>
      <c r="F1014" s="71" t="str">
        <f t="shared" si="19"/>
        <v>-</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1"/>
      <c r="E1021" s="362"/>
      <c r="F1021" s="51"/>
    </row>
    <row r="1022" spans="1:6" ht="15" customHeight="1" x14ac:dyDescent="0.2">
      <c r="A1022" s="140"/>
      <c r="B1022" s="163"/>
      <c r="C1022" s="173"/>
      <c r="D1022" s="361"/>
      <c r="E1022" s="36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7"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9" t="s">
        <v>1980</v>
      </c>
      <c r="B2" s="370"/>
      <c r="C2" s="370"/>
      <c r="D2" s="370"/>
      <c r="E2" s="370"/>
      <c r="F2" s="370"/>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1990</v>
      </c>
      <c r="E3" s="304" t="s">
        <v>1991</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2" t="s">
        <v>2131</v>
      </c>
      <c r="B5" s="373"/>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59" t="s">
        <v>2133</v>
      </c>
      <c r="D6" s="180">
        <f>D7+D69</f>
        <v>261169.69</v>
      </c>
      <c r="E6" s="180">
        <f>E7+E69</f>
        <v>173534.33000000002</v>
      </c>
      <c r="F6" s="181">
        <f t="shared" ref="F6:F37" si="0">IF(D6&gt;0,IF(E6/D6&gt;=100,"&gt;&gt;100",E6/D6*100),"-")</f>
        <v>66.445049576771339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128540.40999999999</v>
      </c>
      <c r="E7" s="79">
        <f>E8+E12+E51+E52+E56+E63</f>
        <v>116042.81000000001</v>
      </c>
      <c r="F7" s="71">
        <f t="shared" si="0"/>
        <v>90.277298788762238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49938.689999999988</v>
      </c>
      <c r="E8" s="79">
        <f>E9+E10-E11</f>
        <v>26323.839999999997</v>
      </c>
      <c r="F8" s="71">
        <f t="shared" si="0"/>
        <v>52.712315841685076</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129625.01</v>
      </c>
      <c r="E10" s="192">
        <v>137950</v>
      </c>
      <c r="F10" s="71">
        <f t="shared" si="0"/>
        <v>106.42236401756111</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79686.320000000007</v>
      </c>
      <c r="E11" s="192">
        <v>111626.16</v>
      </c>
      <c r="F11" s="71">
        <f t="shared" si="0"/>
        <v>140.08196137053386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78601.72</v>
      </c>
      <c r="E12" s="79">
        <f>E13+E19+E29+E35+E41+E45</f>
        <v>89718.970000000016</v>
      </c>
      <c r="F12" s="71">
        <f t="shared" si="0"/>
        <v>114.14377446193291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44299.72</v>
      </c>
      <c r="E19" s="79">
        <f>SUM(E20:E27)-E28</f>
        <v>62536.75</v>
      </c>
      <c r="F19" s="71">
        <f t="shared" si="0"/>
        <v>141.16737080956719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84179.31</v>
      </c>
      <c r="E20" s="192">
        <v>105970.14</v>
      </c>
      <c r="F20" s="71">
        <f t="shared" si="0"/>
        <v>125.88620647995332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14953.49</v>
      </c>
      <c r="E21" s="192">
        <v>14953.49</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0"/>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47199.67</v>
      </c>
      <c r="E24" s="192">
        <v>55153.49</v>
      </c>
      <c r="F24" s="71">
        <f t="shared" si="0"/>
        <v>116.85143137653293</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0"/>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102032.75</v>
      </c>
      <c r="E28" s="192">
        <v>113540.37</v>
      </c>
      <c r="F28" s="71">
        <f t="shared" si="0"/>
        <v>111.27835915429114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33584.07</v>
      </c>
      <c r="E29" s="79">
        <f>SUM(E30:E33)-E34</f>
        <v>26491.37000000001</v>
      </c>
      <c r="F29" s="71">
        <f t="shared" si="0"/>
        <v>78.880761027475259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92973.05</v>
      </c>
      <c r="E30" s="192">
        <v>92973.05</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3578.25</v>
      </c>
      <c r="E32" s="192">
        <v>3578.25</v>
      </c>
      <c r="F32" s="71">
        <f t="shared" si="0"/>
        <v>100</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62967.23</v>
      </c>
      <c r="E34" s="192">
        <v>70059.929999999993</v>
      </c>
      <c r="F34" s="71">
        <f t="shared" si="0"/>
        <v>111.26411309501782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717.93</v>
      </c>
      <c r="E45" s="79">
        <f>SUM(E46:E49)-E50</f>
        <v>690.84999999999991</v>
      </c>
      <c r="F45" s="71">
        <f t="shared" si="1"/>
        <v>96.228044516874903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717.93</v>
      </c>
      <c r="E47" s="192">
        <v>717.93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27.08</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11167.84</v>
      </c>
      <c r="E54" s="192">
        <v>13595.77</v>
      </c>
      <c r="F54" s="71">
        <f t="shared" si="1"/>
        <v>121.74037235490481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11167.84</v>
      </c>
      <c r="E55" s="192">
        <v>13595.77</v>
      </c>
      <c r="F55" s="71">
        <f t="shared" si="1"/>
        <v>121.74037235490481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132629.28</v>
      </c>
      <c r="E69" s="79">
        <f>E70+E82+E88+E119+E135+E147+E165+E171</f>
        <v>57491.520000000004</v>
      </c>
      <c r="F69" s="71">
        <f t="shared" si="1"/>
        <v>43.347532309607658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+D71+D76+D80+D81</f>
        <v>99288.65</v>
      </c>
      <c r="E70" s="79">
        <f>+E71+E76+E80+E81</f>
        <v>54983.26</v>
      </c>
      <c r="F70" s="71">
        <f t="shared" ref="F70:F101" si="2">IF(D70&gt;0,IF(E70/D70&gt;=100,"&gt;&gt;100",E70/D70*100),"-")</f>
        <v>55.377185609835564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SUM(D72:D75)</f>
        <v>99287.14</v>
      </c>
      <c r="E71" s="79">
        <f>SUM(E72:E75)</f>
        <v>54983.26</v>
      </c>
      <c r="F71" s="71">
        <f t="shared" si="2"/>
        <v>55.378027809039523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99287.14</v>
      </c>
      <c r="E73" s="192">
        <v>54983.26</v>
      </c>
      <c r="F73" s="71">
        <f t="shared" si="2"/>
        <v>55.378027809039523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1.51</v>
      </c>
      <c r="E80" s="192">
        <v>0</v>
      </c>
      <c r="F80" s="71">
        <f t="shared" si="2"/>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2508.2600000000002</v>
      </c>
      <c r="F82" s="71" t="str">
        <f t="shared" si="2"/>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2464.98</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43.28</v>
      </c>
      <c r="F87" s="71" t="str">
        <f t="shared" si="2"/>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SUM(D148:D150)+SUM(D159:D163)-D164</f>
        <v>0.13</v>
      </c>
      <c r="E147" s="79">
        <f>SUM(E148:E150)+SUM(E159:E163)-E164</f>
        <v>0</v>
      </c>
      <c r="F147" s="71">
        <f t="shared" si="4"/>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0.13</v>
      </c>
      <c r="E159" s="192">
        <v>0</v>
      </c>
      <c r="F159" s="71">
        <f t="shared" si="4"/>
        <v>0</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SUM(D172:D174)</f>
        <v>33340.5</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33340.5</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7" t="s">
        <v>2432</v>
      </c>
      <c r="B175" s="36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261169.69</v>
      </c>
      <c r="E176" s="79">
        <f>E177+E251</f>
        <v>173534.33000000002</v>
      </c>
      <c r="F176" s="71">
        <f t="shared" ref="F176:F207" si="6">IF(D176&gt;0,IF(E176/D176&gt;=100,"&gt;&gt;100",E176/D176*100),"-")</f>
        <v>66.445049576771339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33500.619999999995</v>
      </c>
      <c r="E177" s="79">
        <f>E178+E197+E203+E219+E247+E248</f>
        <v>70393.89</v>
      </c>
      <c r="F177" s="71">
        <f t="shared" si="6"/>
        <v>210.1271260054292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33500.619999999995</v>
      </c>
      <c r="E178" s="79">
        <f>SUM(E179:E181)+E185+E186+SUM(E194:E196)</f>
        <v>42803.979999999996</v>
      </c>
      <c r="F178" s="71">
        <f t="shared" si="6"/>
        <v>127.77070991521948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32662</v>
      </c>
      <c r="E179" s="192">
        <v>41841.35</v>
      </c>
      <c r="F179" s="71">
        <f t="shared" si="6"/>
        <v>128.10406588696344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833.56</v>
      </c>
      <c r="E180" s="192">
        <v>962.63</v>
      </c>
      <c r="F180" s="71">
        <f t="shared" si="6"/>
        <v>115.48418830078219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5.0599999999999996</v>
      </c>
      <c r="E196" s="192">
        <v>0</v>
      </c>
      <c r="F196" s="71">
        <f t="shared" si="6"/>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27589.91</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227669.07</v>
      </c>
      <c r="E251" s="79">
        <f>+E252+E255-E264+E274+E291</f>
        <v>103140.44</v>
      </c>
      <c r="F251" s="71">
        <f t="shared" si="8"/>
        <v>45.302789702615293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128540.41</v>
      </c>
      <c r="E252" s="79">
        <f>E253-E254</f>
        <v>116042.81</v>
      </c>
      <c r="F252" s="71">
        <f t="shared" si="8"/>
        <v>90.277298788762224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128540.41</v>
      </c>
      <c r="E253" s="192">
        <v>116042.81</v>
      </c>
      <c r="F253" s="71">
        <f t="shared" si="8"/>
        <v>90.277298788762224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99128.53</v>
      </c>
      <c r="E255" s="79">
        <f>E256-E260</f>
        <v>-12902.37</v>
      </c>
      <c r="F255" s="71">
        <f t="shared" si="8"/>
        <v>-13.015798781642379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99128.53</v>
      </c>
      <c r="E256" s="79">
        <f>SUM(E257:E259)</f>
        <v>0</v>
      </c>
      <c r="F256" s="71">
        <f t="shared" si="8"/>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99128.53</v>
      </c>
      <c r="E257" s="192"/>
      <c r="F257" s="71">
        <f t="shared" si="8"/>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12902.37</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12902.37</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0.13</v>
      </c>
      <c r="E274" s="79">
        <f>SUM(E275:E277)+SUM(E286:E290)</f>
        <v>0</v>
      </c>
      <c r="F274" s="71">
        <f t="shared" si="9"/>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0.13</v>
      </c>
      <c r="E288" s="192">
        <v>0</v>
      </c>
      <c r="F288" s="71">
        <f t="shared" si="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D298</f>
        <v>0</v>
      </c>
      <c r="E297" s="79">
        <f>E298</f>
        <v>655386.19999999995</v>
      </c>
      <c r="F297" s="71" t="str">
        <f t="shared" si="9"/>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655386.19999999995</v>
      </c>
      <c r="F298" s="75" t="str">
        <f t="shared" si="9"/>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1" t="s">
        <v>1254</v>
      </c>
      <c r="B299" s="368"/>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0.13</v>
      </c>
      <c r="E303" s="192">
        <v>0</v>
      </c>
      <c r="F303" s="71">
        <f t="shared" si="10"/>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43.28</v>
      </c>
      <c r="F308" s="71" t="str">
        <f t="shared" si="10"/>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33500.620000000003</v>
      </c>
      <c r="E337" s="192">
        <v>42803.98</v>
      </c>
      <c r="F337" s="71">
        <f t="shared" si="11"/>
        <v>127.77070991521948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26169.71</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1420.2</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2819</v>
      </c>
      <c r="B391" s="283" t="s">
        <v>2820</v>
      </c>
      <c r="C391" s="284" t="s">
        <v>2819</v>
      </c>
      <c r="D391" s="285">
        <v>0</v>
      </c>
      <c r="E391" s="285">
        <v>0</v>
      </c>
      <c r="F391" s="261"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2821</v>
      </c>
      <c r="B392" s="283" t="s">
        <v>2822</v>
      </c>
      <c r="C392" s="284" t="s">
        <v>2821</v>
      </c>
      <c r="D392" s="285">
        <v>0</v>
      </c>
      <c r="E392" s="285">
        <v>0</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2823</v>
      </c>
      <c r="B393" s="283" t="s">
        <v>2824</v>
      </c>
      <c r="C393" s="284" t="s">
        <v>2823</v>
      </c>
      <c r="D393" s="285">
        <v>0</v>
      </c>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2825</v>
      </c>
      <c r="B394" s="283" t="s">
        <v>2826</v>
      </c>
      <c r="C394" s="284" t="s">
        <v>2825</v>
      </c>
      <c r="D394" s="285">
        <v>0</v>
      </c>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2827</v>
      </c>
      <c r="B395" s="283" t="s">
        <v>2828</v>
      </c>
      <c r="C395" s="284" t="s">
        <v>2827</v>
      </c>
      <c r="D395" s="322">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2829</v>
      </c>
      <c r="B396" s="283" t="s">
        <v>2830</v>
      </c>
      <c r="C396" s="284" t="s">
        <v>2829</v>
      </c>
      <c r="D396" s="285">
        <v>0</v>
      </c>
      <c r="E396" s="285">
        <v>655386.19999999995</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4" t="s">
        <v>2831</v>
      </c>
      <c r="D397" s="193">
        <v>0</v>
      </c>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F21" sqref="F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4" t="s">
        <v>2833</v>
      </c>
      <c r="B2" s="375"/>
      <c r="C2" s="375"/>
      <c r="D2" s="375"/>
      <c r="E2" s="375"/>
      <c r="F2" s="375"/>
      <c r="G2" s="42"/>
      <c r="H2" s="42"/>
      <c r="I2" s="42"/>
      <c r="J2" s="42"/>
      <c r="K2" s="42"/>
      <c r="L2" s="42"/>
      <c r="M2" s="42"/>
      <c r="N2" s="42"/>
      <c r="O2" s="42"/>
      <c r="P2" s="42"/>
      <c r="Q2" s="42"/>
      <c r="R2" s="42"/>
      <c r="S2" s="42"/>
      <c r="T2" s="42"/>
      <c r="U2" s="42"/>
      <c r="V2" s="42"/>
      <c r="W2" s="42"/>
      <c r="X2" s="42"/>
      <c r="Y2" s="42"/>
    </row>
    <row r="3" spans="1:25" s="174" customFormat="1" ht="48" x14ac:dyDescent="0.2">
      <c r="A3" s="308" t="s">
        <v>2834</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D6+D10+D13+SUM(D17:D21)</f>
        <v>705443.68</v>
      </c>
      <c r="E5" s="58">
        <f>E6+E10+E13+SUM(E17:E21)</f>
        <v>875675.73</v>
      </c>
      <c r="F5" s="59">
        <f t="shared" ref="F5:F36" si="0">IF(D5&gt;0,IF(E5/D5&gt;=100,"&gt;&gt;100",E5/D5*100),"-")</f>
        <v>124.13120350018585</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SUM(D14:D16)</f>
        <v>705443.68</v>
      </c>
      <c r="E13" s="60">
        <f>SUM(E14:E16)</f>
        <v>875675.73</v>
      </c>
      <c r="F13" s="45">
        <f t="shared" si="0"/>
        <v>124.13120350018585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705443.68</v>
      </c>
      <c r="E16" s="194">
        <v>875675.73</v>
      </c>
      <c r="F16" s="45">
        <f t="shared" si="0"/>
        <v>124.13120350018585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5" t="s">
        <v>3084</v>
      </c>
      <c r="D141" s="81">
        <f>D5+D22+D28+D35+D75+D82+D89+D107+D114+D129</f>
        <v>705443.68</v>
      </c>
      <c r="E141" s="81">
        <f>E5+E22+E28+E35+E75+E82+E89+E107+E114+E129</f>
        <v>875675.73</v>
      </c>
      <c r="F141" s="61">
        <f t="shared" si="4"/>
        <v>124.13120350018585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6"/>
      <c r="E143" s="37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8" t="s">
        <v>3085</v>
      </c>
      <c r="B2" s="379"/>
      <c r="C2" s="379"/>
      <c r="D2" s="379"/>
      <c r="E2" s="379"/>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3" t="s">
        <v>3086</v>
      </c>
      <c r="D5" s="58">
        <f>D6+D22</f>
        <v>1478.57</v>
      </c>
      <c r="E5" s="82">
        <f>E6+E22</f>
        <v>1478.57</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D7+D14</f>
        <v>1478.57</v>
      </c>
      <c r="E6" s="83">
        <f>E7+E14</f>
        <v>1478.57</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SUM(D8:D13)</f>
        <v>1478.57</v>
      </c>
      <c r="E7" s="83">
        <f>SUM(E8:E13)</f>
        <v>1478.57</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1478.57</v>
      </c>
      <c r="E9" s="195">
        <v>1478.57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0"/>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0"/>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0"/>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0"/>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0"/>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0"/>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0"/>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0"/>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0"/>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0"/>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0"/>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0"/>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0"/>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0"/>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4"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0"/>
      <c r="E51" s="379"/>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D50" sqref="D5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1" t="s">
        <v>3155</v>
      </c>
      <c r="B2" s="379"/>
      <c r="C2" s="379"/>
      <c r="D2" s="379"/>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33500.620000000003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1003594.32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456760.88</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483194.09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449347.58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33846.51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1" t="s">
        <v>2475</v>
      </c>
      <c r="B17" s="134" t="s">
        <v>3143</v>
      </c>
      <c r="C17" s="139" t="s">
        <v>3175</v>
      </c>
      <c r="D17" s="199">
        <v>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1" t="s">
        <v>2569</v>
      </c>
      <c r="B24" s="134" t="s">
        <v>3191</v>
      </c>
      <c r="C24" s="134" t="s">
        <v>3192</v>
      </c>
      <c r="D24" s="280">
        <v>63639.35</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966701.04999999993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455495.74</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473730.61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440168.23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33562.379999999997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0</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2569</v>
      </c>
      <c r="B43" s="134" t="s">
        <v>3191</v>
      </c>
      <c r="C43" s="134" t="s">
        <v>3215</v>
      </c>
      <c r="D43" s="280">
        <v>37474.699999999997</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70393.890000000014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0"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2569</v>
      </c>
      <c r="B103" s="289" t="s">
        <v>3191</v>
      </c>
      <c r="C103" s="289" t="s">
        <v>3293</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70393.89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1420.2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42803.98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87" t="s">
        <v>3301</v>
      </c>
      <c r="D109" s="281">
        <v>26169.71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1" t="s">
        <v>3155</v>
      </c>
      <c r="B1" s="379"/>
      <c r="C1" s="379"/>
      <c r="D1" s="379"/>
      <c r="E1" s="51" t="s">
        <v>3302</v>
      </c>
      <c r="F1" s="51"/>
      <c r="G1" s="51"/>
      <c r="H1" s="51"/>
      <c r="I1" s="51"/>
      <c r="J1" s="51"/>
      <c r="K1" s="51"/>
      <c r="L1" s="51"/>
      <c r="M1" s="51"/>
      <c r="N1" s="51"/>
      <c r="O1" s="51"/>
      <c r="P1" s="51"/>
    </row>
    <row r="2" spans="1:17" ht="37.5" customHeight="1" x14ac:dyDescent="0.2">
      <c r="A2" s="381" t="s">
        <v>3303</v>
      </c>
      <c r="B2" s="379"/>
      <c r="C2" s="379"/>
      <c r="D2" s="379"/>
      <c r="E2" s="50" t="s">
        <v>3303</v>
      </c>
      <c r="F2" s="50" t="s">
        <v>3304</v>
      </c>
      <c r="G2" s="50" t="s">
        <v>3305</v>
      </c>
      <c r="H2" s="50" t="s">
        <v>3305</v>
      </c>
      <c r="I2" s="50" t="s">
        <v>3306</v>
      </c>
      <c r="J2" s="50" t="s">
        <v>1977</v>
      </c>
      <c r="K2" s="50" t="s">
        <v>3307</v>
      </c>
      <c r="L2" s="50" t="s">
        <v>1982</v>
      </c>
      <c r="M2" s="50" t="s">
        <v>3308</v>
      </c>
      <c r="N2" s="50" t="s">
        <v>3309</v>
      </c>
      <c r="O2" s="50" t="s">
        <v>3310</v>
      </c>
      <c r="Q2" s="298"/>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43693</v>
      </c>
      <c r="P3" s="51"/>
    </row>
    <row r="4" spans="1:17" ht="19.5" customHeight="1" x14ac:dyDescent="0.2">
      <c r="A4" s="385" t="s">
        <v>3314</v>
      </c>
      <c r="B4" s="386"/>
      <c r="C4" s="387"/>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8" t="s">
        <v>3327</v>
      </c>
      <c r="B14" s="383"/>
      <c r="C14" s="384"/>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3333</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3334</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3335</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2" t="s">
        <v>3336</v>
      </c>
      <c r="B23" s="383"/>
      <c r="C23" s="384"/>
      <c r="D23" s="95"/>
      <c r="E23" s="51">
        <f>SUM(E24:E297)</f>
        <v>0</v>
      </c>
      <c r="F23" s="51">
        <f>SUM(F24:F297)</f>
        <v>4</v>
      </c>
      <c r="G23" s="51"/>
      <c r="H23" s="51"/>
      <c r="I23" s="51"/>
      <c r="J23" s="51"/>
      <c r="K23" s="51"/>
      <c r="L23" s="51"/>
      <c r="M23" s="51"/>
      <c r="N23" s="51"/>
      <c r="O23" s="51"/>
      <c r="P23" s="51"/>
    </row>
    <row r="24" spans="1:16" ht="22.5" x14ac:dyDescent="0.2">
      <c r="A24" s="105">
        <v>1</v>
      </c>
      <c r="B24" s="106" t="str">
        <f t="shared" ref="B24:B87" si="3">IF(E24=1,"Pogreška",IF(F24=1,"Provjera","O.K."))</f>
        <v>O.K.</v>
      </c>
      <c r="C24" s="136" t="s">
        <v>3337</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3338</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3339</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3340</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3341</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3342</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3343</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3344</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3345</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3346</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3347</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3348</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3349</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3350</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3351</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3352</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3353</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3354</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3355</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3356</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3357</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3358</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3359</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3360</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3361</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3362</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3363</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3364</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3365</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3366</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3367</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3368</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3369</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3370</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3371</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3372</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3373</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3374</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3375</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3376</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3377</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3378</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3379</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3380</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3381</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3382</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3383</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3384</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3385</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3386</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3387</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3388</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3389</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3390</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3391</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3392</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3393</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3394</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3395</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3396</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3397</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3398</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3399</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3400</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3401</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3402</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3403</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3404</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3405</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3406</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3407</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3408</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3409</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3410</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3411</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3412</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3413</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3414</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3415</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3416</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3417</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3418</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3419</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3420</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3421</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3422</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3423</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3424</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3425</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3426</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3427</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3428</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3429</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3430</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3431</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3432</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3433</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3434</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3435</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3436</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3437</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3438</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3439</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3440</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3441</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3442</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3443</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3444</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3445</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3446</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3447</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3448</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3449</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3450</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3451</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3452</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3453</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3454</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3455</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3456</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3457</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3458</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3459</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3460</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3461</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3462</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3463</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3464</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3465</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3466</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3467</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3468</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3469</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3470</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3471</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3472</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3473</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3474</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3475</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3476</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3477</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3478</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3479</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3480</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3481</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3482</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3483</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3484</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3485</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3486</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3487</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3488</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3489</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3490</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3491</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3492</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3493</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3494</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3495</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3496</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3497</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3498</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3499</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3500</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3501</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3502</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3503</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3504</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3505</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3506</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3507</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3508</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3509</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3510</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3511</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3512</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3513</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3514</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3515</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3516</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3517</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3518</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3519</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3520</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3521</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3522</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3523</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3524</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3525</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3526</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3527</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3528</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3529</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3530</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3531</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3532</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3533</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3534</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3535</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3536</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3537</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3538</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3539</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3540</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3541</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3542</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3543</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3544</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3545</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3546</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3547</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3548</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3549</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3550</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3551</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3552</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3553</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Provjera</v>
      </c>
      <c r="C241" s="91" t="s">
        <v>3554</v>
      </c>
      <c r="D241" s="95"/>
      <c r="E241" s="51">
        <f t="shared" si="13"/>
        <v>0</v>
      </c>
      <c r="F241" s="51">
        <f t="shared" si="14"/>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2"/>
        <v>O.K.</v>
      </c>
      <c r="C242" s="91" t="s">
        <v>3555</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Provjera</v>
      </c>
      <c r="C243" s="91" t="s">
        <v>3556</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2"/>
        <v>Provjera</v>
      </c>
      <c r="C244" s="91" t="s">
        <v>3557</v>
      </c>
      <c r="D244" s="95"/>
      <c r="E244" s="51">
        <f t="shared" si="13"/>
        <v>0</v>
      </c>
      <c r="F244" s="51">
        <f t="shared" si="14"/>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2"/>
        <v>O.K.</v>
      </c>
      <c r="C245" s="91" t="s">
        <v>3558</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3559</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3560</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3561</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3562</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3563</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3564</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3565</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3566</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3567</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3568</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3569</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3570</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3571</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3572</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3573</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3574</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3575</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3576</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3577</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3578</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3579</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3580</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3581</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3582</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3583</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3584</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3585</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3586</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3587</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3588</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3589</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3590</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3591</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3592</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3593</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3594</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3595</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3596</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3597</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3598</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3599</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3600</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3601</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3602</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3603</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3604</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3605</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3606</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3607</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3608</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3609</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3610</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2" t="s">
        <v>1980</v>
      </c>
      <c r="B298" s="383"/>
      <c r="C298" s="384"/>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3611</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3612</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3613</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3614</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3615</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3616</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3617</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3618</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3619</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3620</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3621</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3622</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3623</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3624</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3625</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3626</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3627</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3628</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3629</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3630</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3631</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3632</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3633</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3634</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3635</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3636</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3637</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3638</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3639</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3640</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3641</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3642</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3643</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3644</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3645</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3646</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3647</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3648</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3649</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3650</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3651</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3652</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3653</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2" t="s">
        <v>1983</v>
      </c>
      <c r="B342" s="383"/>
      <c r="C342" s="384"/>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3610</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3654</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2" t="s">
        <v>1982</v>
      </c>
      <c r="B345" s="383"/>
      <c r="C345" s="384"/>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2" t="s">
        <v>3655</v>
      </c>
      <c r="B347" s="383"/>
      <c r="C347" s="384"/>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mms1</cp:lastModifiedBy>
  <cp:lastPrinted>2026-01-30T16:11:51Z</cp:lastPrinted>
  <dcterms:created xsi:type="dcterms:W3CDTF">2026-01-30T06:36:59Z</dcterms:created>
  <dcterms:modified xsi:type="dcterms:W3CDTF">2026-01-30T16:14:45Z</dcterms:modified>
</cp:coreProperties>
</file>